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328"/>
  <workbookPr codeName="ThisWorkbook" defaultThemeVersion="124226"/>
  <mc:AlternateContent xmlns:mc="http://schemas.openxmlformats.org/markup-compatibility/2006">
    <mc:Choice Requires="x15">
      <x15ac:absPath xmlns:x15ac="http://schemas.microsoft.com/office/spreadsheetml/2010/11/ac" url="Z:\RENJA\RENJA_2020\Ranwal Renja 2020\"/>
    </mc:Choice>
  </mc:AlternateContent>
  <xr:revisionPtr revIDLastSave="0" documentId="8_{3DC699E5-6A49-497F-8D15-50B7DF7A9D6C}" xr6:coauthVersionLast="41" xr6:coauthVersionMax="41" xr10:uidLastSave="{00000000-0000-0000-0000-000000000000}"/>
  <bookViews>
    <workbookView xWindow="-120" yWindow="-120" windowWidth="29040" windowHeight="15840" tabRatio="870" xr2:uid="{00000000-000D-0000-FFFF-FFFF00000000}"/>
  </bookViews>
  <sheets>
    <sheet name="Disdik20" sheetId="35" r:id="rId1"/>
    <sheet name="Dinkes20" sheetId="50" r:id="rId2"/>
    <sheet name="Dinas PUPR" sheetId="58" r:id="rId3"/>
    <sheet name="PolPP20" sheetId="24" r:id="rId4"/>
    <sheet name="Sosdukcapil20" sheetId="42" r:id="rId5"/>
    <sheet name="Disnaker20" sheetId="8" r:id="rId6"/>
    <sheet name="DP3AP2 20" sheetId="16" r:id="rId7"/>
    <sheet name="Pangan" sheetId="80" r:id="rId8"/>
    <sheet name="Dinas LH20" sheetId="89" r:id="rId9"/>
    <sheet name="Dishub" sheetId="60" r:id="rId10"/>
    <sheet name="Diskominfo" sheetId="96" r:id="rId11"/>
    <sheet name="Diskop UKM" sheetId="85" r:id="rId12"/>
    <sheet name="PMPTSP" sheetId="87" r:id="rId13"/>
    <sheet name="Diskepora" sheetId="57" r:id="rId14"/>
    <sheet name="DISBUDPAR" sheetId="82" r:id="rId15"/>
    <sheet name="Perpus20" sheetId="55" r:id="rId16"/>
    <sheet name="DKP" sheetId="86" r:id="rId17"/>
    <sheet name="TPHP" sheetId="83" r:id="rId18"/>
    <sheet name="Disbun" sheetId="84" r:id="rId19"/>
    <sheet name="dishut" sheetId="92" r:id="rId20"/>
    <sheet name="ESDM2020" sheetId="75" r:id="rId21"/>
    <sheet name="PERINDAG 2020" sheetId="74" r:id="rId22"/>
    <sheet name="Setwan" sheetId="94" r:id="rId23"/>
    <sheet name="INSPEKTORAT2020" sheetId="73" r:id="rId24"/>
    <sheet name="Bappeda" sheetId="76" r:id="rId25"/>
    <sheet name="BKD20" sheetId="95" r:id="rId26"/>
    <sheet name="BP SDM" sheetId="77" r:id="rId27"/>
    <sheet name="Balitbangda" sheetId="78" r:id="rId28"/>
    <sheet name="BAKEUDA" sheetId="79" r:id="rId29"/>
    <sheet name="Penghubung20" sheetId="90" r:id="rId30"/>
    <sheet name="Kesbangpol" sheetId="65" r:id="rId31"/>
    <sheet name="BPBD" sheetId="66" r:id="rId32"/>
    <sheet name="Biro Pem" sheetId="61" r:id="rId33"/>
    <sheet name="Biro Hukum" sheetId="63" r:id="rId34"/>
    <sheet name="Biro Kesra" sheetId="71" r:id="rId35"/>
    <sheet name="Biro PSDA" sheetId="91" r:id="rId36"/>
    <sheet name="Biro PKS" sheetId="70" r:id="rId37"/>
    <sheet name="Biro PBMD" sheetId="72" r:id="rId38"/>
    <sheet name="Biro Organisasi" sheetId="64" r:id="rId39"/>
    <sheet name="Biro Humas&amp;Protokol" sheetId="68" r:id="rId40"/>
    <sheet name="Biro Umum" sheetId="69" r:id="rId41"/>
    <sheet name="RSU" sheetId="67" r:id="rId42"/>
    <sheet name="RSJ" sheetId="62" r:id="rId43"/>
    <sheet name="rekap" sheetId="93" r:id="rId44"/>
  </sheets>
  <externalReferences>
    <externalReference r:id="rId45"/>
  </externalReferences>
  <definedNames>
    <definedName name="a" localSheetId="25">#REF!</definedName>
    <definedName name="a" localSheetId="13">#REF!</definedName>
    <definedName name="a" localSheetId="43">#REF!</definedName>
    <definedName name="a">#REF!</definedName>
    <definedName name="AA" localSheetId="13">#REF!</definedName>
    <definedName name="AA" localSheetId="43">#REF!</definedName>
    <definedName name="AA">#REF!</definedName>
    <definedName name="aaa" localSheetId="13">#REF!</definedName>
    <definedName name="aaa" localSheetId="43">#REF!</definedName>
    <definedName name="aaa">#REF!</definedName>
    <definedName name="AAAA" localSheetId="13">#REF!</definedName>
    <definedName name="AAAA" localSheetId="43">#REF!</definedName>
    <definedName name="AAAA">#REF!</definedName>
    <definedName name="aaaaa" localSheetId="13">#REF!</definedName>
    <definedName name="aaaaa" localSheetId="43">#REF!</definedName>
    <definedName name="aaaaa">#REF!</definedName>
    <definedName name="AAAAAAA" localSheetId="13">#REF!</definedName>
    <definedName name="AAAAAAA" localSheetId="43">#REF!</definedName>
    <definedName name="AAAAAAA">#REF!</definedName>
    <definedName name="al" localSheetId="13">#REF!</definedName>
    <definedName name="al" localSheetId="43">#REF!</definedName>
    <definedName name="al">#REF!</definedName>
    <definedName name="alllll" localSheetId="13">#REF!</definedName>
    <definedName name="alllll" localSheetId="43">#REF!</definedName>
    <definedName name="alllll">#REF!</definedName>
    <definedName name="als" localSheetId="13">#REF!</definedName>
    <definedName name="als" localSheetId="43">#REF!</definedName>
    <definedName name="als">#REF!</definedName>
    <definedName name="ars" localSheetId="13">#REF!</definedName>
    <definedName name="ars" localSheetId="43">#REF!</definedName>
    <definedName name="ars">#REF!</definedName>
    <definedName name="B.Aparatur" localSheetId="13">#REF!</definedName>
    <definedName name="B.Aparatur" localSheetId="43">#REF!</definedName>
    <definedName name="B.Aparatur">#REF!</definedName>
    <definedName name="B.Publik" localSheetId="13">#REF!</definedName>
    <definedName name="B.Publik" localSheetId="43">#REF!</definedName>
    <definedName name="B.Publik">#REF!</definedName>
    <definedName name="bb" localSheetId="13">#REF!</definedName>
    <definedName name="bb" localSheetId="43">#REF!</definedName>
    <definedName name="bb">#REF!</definedName>
    <definedName name="bbb" localSheetId="13">#REF!</definedName>
    <definedName name="bbb" localSheetId="43">#REF!</definedName>
    <definedName name="bbb">#REF!</definedName>
    <definedName name="EDIT1" localSheetId="13">#REF!</definedName>
    <definedName name="EDIT1" localSheetId="43">#REF!</definedName>
    <definedName name="EDIT1">#REF!</definedName>
    <definedName name="Excel_BuiltIn_Print_Area_10_1" localSheetId="13">#REF!</definedName>
    <definedName name="Excel_BuiltIn_Print_Area_10_1" localSheetId="43">#REF!</definedName>
    <definedName name="Excel_BuiltIn_Print_Area_10_1">#REF!</definedName>
    <definedName name="Excel_BuiltIn_Print_Area_5_1" localSheetId="13">#REF!</definedName>
    <definedName name="Excel_BuiltIn_Print_Area_5_1" localSheetId="43">#REF!</definedName>
    <definedName name="Excel_BuiltIn_Print_Area_5_1">#REF!</definedName>
    <definedName name="hhhh" localSheetId="13">#REF!</definedName>
    <definedName name="hhhh" localSheetId="43">#REF!</definedName>
    <definedName name="hhhh">#REF!</definedName>
    <definedName name="PU" localSheetId="13">#REF!</definedName>
    <definedName name="PU" localSheetId="43">#REF!</definedName>
    <definedName name="PU">#REF!</definedName>
    <definedName name="TT" localSheetId="13">#REF!</definedName>
    <definedName name="TT" localSheetId="43">#REF!</definedName>
    <definedName name="TT">#REF!</definedName>
    <definedName name="xxxx" localSheetId="13">#REF!</definedName>
    <definedName name="xxxx" localSheetId="43">#REF!</definedName>
    <definedName name="xxxx">#REF!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679" i="93" l="1"/>
  <c r="C679" i="93" s="1"/>
  <c r="D679" i="93" s="1"/>
  <c r="E679" i="93" s="1"/>
  <c r="I49" i="96"/>
  <c r="F49" i="96"/>
  <c r="I46" i="96"/>
  <c r="F46" i="96"/>
  <c r="I42" i="96"/>
  <c r="F42" i="96"/>
  <c r="I30" i="96"/>
  <c r="F30" i="96"/>
  <c r="I28" i="96"/>
  <c r="F28" i="96"/>
  <c r="I26" i="96"/>
  <c r="F26" i="96"/>
  <c r="I23" i="96"/>
  <c r="F23" i="96"/>
  <c r="I17" i="96"/>
  <c r="F17" i="96"/>
  <c r="I8" i="96"/>
  <c r="F8" i="96"/>
  <c r="B5" i="96"/>
  <c r="C5" i="96" s="1"/>
  <c r="D5" i="96" s="1"/>
  <c r="E5" i="96" s="1"/>
  <c r="F5" i="96" s="1"/>
  <c r="G5" i="96" s="1"/>
  <c r="H5" i="96" s="1"/>
  <c r="I5" i="96" s="1"/>
  <c r="I52" i="96" l="1"/>
  <c r="F52" i="96"/>
  <c r="F8" i="62"/>
  <c r="F31" i="62"/>
  <c r="F40" i="62"/>
  <c r="F43" i="62"/>
  <c r="F46" i="62"/>
  <c r="F50" i="62"/>
  <c r="F46" i="91"/>
  <c r="I46" i="91"/>
  <c r="B1726" i="93" l="1"/>
  <c r="C1726" i="93" s="1"/>
  <c r="D1726" i="93" s="1"/>
  <c r="E1726" i="93" s="1"/>
  <c r="B1694" i="93"/>
  <c r="C1694" i="93" s="1"/>
  <c r="D1694" i="93" s="1"/>
  <c r="E1694" i="93" s="1"/>
  <c r="B1471" i="93"/>
  <c r="C1471" i="93" s="1"/>
  <c r="D1471" i="93" s="1"/>
  <c r="E1471" i="93" s="1"/>
  <c r="B794" i="93"/>
  <c r="C794" i="93" s="1"/>
  <c r="D794" i="93" s="1"/>
  <c r="E794" i="93" s="1"/>
  <c r="B555" i="93"/>
  <c r="C555" i="93" s="1"/>
  <c r="D555" i="93" s="1"/>
  <c r="E555" i="93" s="1"/>
  <c r="B510" i="93"/>
  <c r="C510" i="93" s="1"/>
  <c r="D510" i="93" s="1"/>
  <c r="E510" i="93" s="1"/>
  <c r="I110" i="95"/>
  <c r="F110" i="95"/>
  <c r="F98" i="95"/>
  <c r="I90" i="95"/>
  <c r="F90" i="95"/>
  <c r="I81" i="95"/>
  <c r="F81" i="95"/>
  <c r="I74" i="95"/>
  <c r="F74" i="95"/>
  <c r="I58" i="95"/>
  <c r="F58" i="95"/>
  <c r="I53" i="95"/>
  <c r="F53" i="95"/>
  <c r="I51" i="95"/>
  <c r="I49" i="95" s="1"/>
  <c r="F51" i="95"/>
  <c r="F49" i="95" s="1"/>
  <c r="I40" i="95"/>
  <c r="F40" i="95"/>
  <c r="I27" i="95"/>
  <c r="F27" i="95"/>
  <c r="I18" i="95"/>
  <c r="F18" i="95"/>
  <c r="I8" i="95"/>
  <c r="F8" i="95"/>
  <c r="I113" i="95" l="1"/>
  <c r="F113" i="95"/>
  <c r="I37" i="94"/>
  <c r="F37" i="94"/>
  <c r="I35" i="94"/>
  <c r="F35" i="94"/>
  <c r="I33" i="94"/>
  <c r="F33" i="94"/>
  <c r="I23" i="94"/>
  <c r="F23" i="94"/>
  <c r="I8" i="94"/>
  <c r="I45" i="94" s="1"/>
  <c r="F8" i="94"/>
  <c r="F45" i="94" s="1"/>
  <c r="B403" i="93" l="1"/>
  <c r="C403" i="93" s="1"/>
  <c r="D403" i="93" s="1"/>
  <c r="E403" i="93" s="1"/>
  <c r="B363" i="93"/>
  <c r="C363" i="93" s="1"/>
  <c r="D363" i="93" s="1"/>
  <c r="E363" i="93" s="1"/>
  <c r="B163" i="93"/>
  <c r="C163" i="93" s="1"/>
  <c r="D163" i="93" s="1"/>
  <c r="E163" i="93" s="1"/>
  <c r="B69" i="93"/>
  <c r="C69" i="93" s="1"/>
  <c r="D69" i="93" s="1"/>
  <c r="E69" i="93" s="1"/>
  <c r="F131" i="92" l="1"/>
  <c r="F46" i="92"/>
  <c r="F43" i="92"/>
  <c r="F40" i="92"/>
  <c r="F38" i="92"/>
  <c r="F31" i="92"/>
  <c r="F8" i="92"/>
  <c r="F38" i="90" l="1"/>
  <c r="F36" i="90"/>
  <c r="F34" i="90"/>
  <c r="F32" i="90"/>
  <c r="F30" i="90"/>
  <c r="F22" i="90"/>
  <c r="F8" i="90"/>
  <c r="I78" i="89"/>
  <c r="F76" i="89"/>
  <c r="F71" i="89"/>
  <c r="F62" i="89"/>
  <c r="F60" i="89"/>
  <c r="F37" i="89"/>
  <c r="F33" i="89"/>
  <c r="F30" i="89"/>
  <c r="F28" i="89"/>
  <c r="F78" i="89" s="1"/>
  <c r="F8" i="89"/>
  <c r="B5" i="89"/>
  <c r="C5" i="89" s="1"/>
  <c r="D5" i="89" s="1"/>
  <c r="E5" i="89" s="1"/>
  <c r="F5" i="89" s="1"/>
  <c r="G5" i="89" s="1"/>
  <c r="H5" i="89" s="1"/>
  <c r="I5" i="89" s="1"/>
  <c r="F40" i="90" l="1"/>
  <c r="I63" i="87"/>
  <c r="F35" i="87"/>
  <c r="F30" i="87"/>
  <c r="F28" i="87"/>
  <c r="F26" i="87"/>
  <c r="F20" i="87"/>
  <c r="F8" i="87"/>
  <c r="F63" i="87" s="1"/>
  <c r="I59" i="86"/>
  <c r="F59" i="86"/>
  <c r="I52" i="86"/>
  <c r="F52" i="86"/>
  <c r="I48" i="86"/>
  <c r="F48" i="86"/>
  <c r="I41" i="86"/>
  <c r="I68" i="86" s="1"/>
  <c r="F41" i="86"/>
  <c r="I35" i="86"/>
  <c r="F35" i="86"/>
  <c r="I30" i="86"/>
  <c r="F30" i="86"/>
  <c r="I28" i="86"/>
  <c r="F28" i="86"/>
  <c r="I19" i="86"/>
  <c r="F19" i="86"/>
  <c r="I8" i="86"/>
  <c r="F8" i="86"/>
  <c r="I70" i="85"/>
  <c r="F70" i="85"/>
  <c r="I57" i="85"/>
  <c r="F57" i="85"/>
  <c r="I38" i="85"/>
  <c r="F38" i="85"/>
  <c r="I36" i="85"/>
  <c r="F36" i="85"/>
  <c r="I34" i="85"/>
  <c r="F34" i="85"/>
  <c r="I32" i="85"/>
  <c r="F32" i="85"/>
  <c r="I20" i="85"/>
  <c r="F20" i="85"/>
  <c r="I8" i="85"/>
  <c r="F8" i="85"/>
  <c r="I78" i="84"/>
  <c r="F78" i="84"/>
  <c r="I36" i="84"/>
  <c r="F36" i="84"/>
  <c r="I34" i="84"/>
  <c r="F34" i="84"/>
  <c r="I32" i="84"/>
  <c r="F32" i="84"/>
  <c r="I28" i="84"/>
  <c r="F28" i="84"/>
  <c r="I18" i="84"/>
  <c r="F18" i="84"/>
  <c r="I8" i="84"/>
  <c r="I83" i="84" s="1"/>
  <c r="F8" i="84"/>
  <c r="I195" i="83"/>
  <c r="I193" i="83"/>
  <c r="I191" i="83"/>
  <c r="F190" i="83"/>
  <c r="I183" i="83"/>
  <c r="F183" i="83"/>
  <c r="I178" i="83"/>
  <c r="F178" i="83"/>
  <c r="I175" i="83"/>
  <c r="I171" i="83" s="1"/>
  <c r="F171" i="83"/>
  <c r="I169" i="83"/>
  <c r="I148" i="83" s="1"/>
  <c r="F148" i="83"/>
  <c r="I144" i="83"/>
  <c r="F144" i="83"/>
  <c r="I125" i="83"/>
  <c r="I86" i="83"/>
  <c r="F86" i="83"/>
  <c r="I63" i="83"/>
  <c r="F63" i="83"/>
  <c r="I59" i="83"/>
  <c r="F59" i="83"/>
  <c r="I50" i="83"/>
  <c r="F50" i="83"/>
  <c r="I48" i="83"/>
  <c r="F48" i="83"/>
  <c r="I46" i="83"/>
  <c r="I553" i="83" s="1"/>
  <c r="F46" i="83"/>
  <c r="I44" i="83"/>
  <c r="F44" i="83"/>
  <c r="I32" i="83"/>
  <c r="F32" i="83"/>
  <c r="I9" i="83"/>
  <c r="F9" i="83"/>
  <c r="I84" i="82"/>
  <c r="I96" i="82" s="1"/>
  <c r="F84" i="82"/>
  <c r="I73" i="82"/>
  <c r="F73" i="82"/>
  <c r="I58" i="82"/>
  <c r="F58" i="82"/>
  <c r="I36" i="82"/>
  <c r="F36" i="82"/>
  <c r="I31" i="82"/>
  <c r="F31" i="82"/>
  <c r="I28" i="82"/>
  <c r="F28" i="82"/>
  <c r="I26" i="82"/>
  <c r="F26" i="82"/>
  <c r="I24" i="82"/>
  <c r="F24" i="82"/>
  <c r="I18" i="82"/>
  <c r="F18" i="82"/>
  <c r="I8" i="82"/>
  <c r="F8" i="82"/>
  <c r="F83" i="84" l="1"/>
  <c r="F96" i="82"/>
  <c r="F553" i="83"/>
  <c r="I190" i="83"/>
  <c r="F7" i="85"/>
  <c r="F68" i="86"/>
  <c r="F8" i="83"/>
  <c r="I7" i="85"/>
  <c r="I8" i="83"/>
  <c r="I64" i="79" l="1"/>
  <c r="F64" i="79"/>
  <c r="I33" i="79"/>
  <c r="F33" i="79"/>
  <c r="I30" i="79"/>
  <c r="F30" i="79"/>
  <c r="I28" i="79"/>
  <c r="F28" i="79"/>
  <c r="I26" i="79"/>
  <c r="F26" i="79"/>
  <c r="I19" i="79"/>
  <c r="F19" i="79"/>
  <c r="I8" i="79"/>
  <c r="F8" i="79"/>
  <c r="B5" i="79"/>
  <c r="C5" i="79" s="1"/>
  <c r="D5" i="79" s="1"/>
  <c r="E5" i="79" s="1"/>
  <c r="F5" i="79" s="1"/>
  <c r="G5" i="79" s="1"/>
  <c r="H5" i="79" s="1"/>
  <c r="I5" i="79" s="1"/>
  <c r="I61" i="78"/>
  <c r="F61" i="78"/>
  <c r="I51" i="78"/>
  <c r="F51" i="78"/>
  <c r="I38" i="78"/>
  <c r="F38" i="78"/>
  <c r="I35" i="78"/>
  <c r="F35" i="78"/>
  <c r="I33" i="78"/>
  <c r="F33" i="78"/>
  <c r="I31" i="78"/>
  <c r="F31" i="78"/>
  <c r="I19" i="78"/>
  <c r="F19" i="78"/>
  <c r="I8" i="78"/>
  <c r="F8" i="78"/>
  <c r="C5" i="78"/>
  <c r="D5" i="78" s="1"/>
  <c r="E5" i="78" s="1"/>
  <c r="F5" i="78" s="1"/>
  <c r="G5" i="78" s="1"/>
  <c r="H5" i="78" s="1"/>
  <c r="I5" i="78" s="1"/>
  <c r="B5" i="78"/>
  <c r="I55" i="77"/>
  <c r="F55" i="77"/>
  <c r="I51" i="77"/>
  <c r="F51" i="77"/>
  <c r="H50" i="77"/>
  <c r="H49" i="77"/>
  <c r="H48" i="77"/>
  <c r="I47" i="77"/>
  <c r="F47" i="77"/>
  <c r="I43" i="77"/>
  <c r="F43" i="77"/>
  <c r="H42" i="77"/>
  <c r="H41" i="77"/>
  <c r="H40" i="77"/>
  <c r="H38" i="77"/>
  <c r="F38" i="77"/>
  <c r="I37" i="77"/>
  <c r="H37" i="77"/>
  <c r="F37" i="77"/>
  <c r="H36" i="77"/>
  <c r="I35" i="77"/>
  <c r="H35" i="77"/>
  <c r="F35" i="77"/>
  <c r="H34" i="77"/>
  <c r="H33" i="77"/>
  <c r="H32" i="77"/>
  <c r="H31" i="77"/>
  <c r="H30" i="77"/>
  <c r="H29" i="77"/>
  <c r="H28" i="77"/>
  <c r="H27" i="77"/>
  <c r="H26" i="77"/>
  <c r="H25" i="77"/>
  <c r="I24" i="77"/>
  <c r="H24" i="77"/>
  <c r="F24" i="77"/>
  <c r="H23" i="77"/>
  <c r="H22" i="77"/>
  <c r="H21" i="77"/>
  <c r="H20" i="77"/>
  <c r="H19" i="77"/>
  <c r="H18" i="77"/>
  <c r="H17" i="77"/>
  <c r="H16" i="77"/>
  <c r="H15" i="77"/>
  <c r="H14" i="77"/>
  <c r="H13" i="77"/>
  <c r="H12" i="77"/>
  <c r="H11" i="77"/>
  <c r="F11" i="77"/>
  <c r="H10" i="77"/>
  <c r="H9" i="77"/>
  <c r="I8" i="77"/>
  <c r="H8" i="77"/>
  <c r="F8" i="77"/>
  <c r="F59" i="77" s="1"/>
  <c r="I50" i="76"/>
  <c r="F50" i="76"/>
  <c r="I46" i="76"/>
  <c r="F46" i="76"/>
  <c r="I42" i="76"/>
  <c r="F42" i="76"/>
  <c r="I37" i="76"/>
  <c r="F37" i="76"/>
  <c r="I34" i="76"/>
  <c r="F34" i="76"/>
  <c r="I30" i="76"/>
  <c r="F30" i="76"/>
  <c r="I28" i="76"/>
  <c r="F28" i="76"/>
  <c r="I19" i="76"/>
  <c r="F19" i="76"/>
  <c r="I8" i="76"/>
  <c r="F8" i="76"/>
  <c r="I55" i="75"/>
  <c r="F53" i="75"/>
  <c r="I47" i="75"/>
  <c r="F47" i="75"/>
  <c r="I42" i="75"/>
  <c r="F42" i="75"/>
  <c r="I37" i="75"/>
  <c r="F37" i="75"/>
  <c r="I33" i="75"/>
  <c r="F33" i="75"/>
  <c r="I31" i="75"/>
  <c r="F31" i="75"/>
  <c r="I29" i="75"/>
  <c r="F29" i="75"/>
  <c r="I20" i="75"/>
  <c r="F20" i="75"/>
  <c r="I8" i="75"/>
  <c r="F8" i="75"/>
  <c r="B5" i="75"/>
  <c r="C5" i="75" s="1"/>
  <c r="D5" i="75" s="1"/>
  <c r="E5" i="75" s="1"/>
  <c r="F5" i="75" s="1"/>
  <c r="G5" i="75" s="1"/>
  <c r="H5" i="75" s="1"/>
  <c r="I5" i="75" s="1"/>
  <c r="F79" i="74"/>
  <c r="F75" i="74"/>
  <c r="F69" i="74"/>
  <c r="F63" i="74"/>
  <c r="F60" i="74"/>
  <c r="F53" i="74"/>
  <c r="F45" i="74"/>
  <c r="F40" i="74"/>
  <c r="F33" i="74"/>
  <c r="F30" i="74"/>
  <c r="F28" i="74"/>
  <c r="F20" i="74"/>
  <c r="F8" i="74"/>
  <c r="I55" i="73"/>
  <c r="F55" i="73"/>
  <c r="I52" i="73"/>
  <c r="F52" i="73"/>
  <c r="I36" i="73"/>
  <c r="F36" i="73"/>
  <c r="I34" i="73"/>
  <c r="F34" i="73"/>
  <c r="I32" i="73"/>
  <c r="F32" i="73"/>
  <c r="I23" i="73"/>
  <c r="F23" i="73"/>
  <c r="I8" i="73"/>
  <c r="F8" i="73"/>
  <c r="F82" i="74" l="1"/>
  <c r="F57" i="73"/>
  <c r="F62" i="75"/>
  <c r="I59" i="77"/>
  <c r="I57" i="73"/>
  <c r="I62" i="75"/>
  <c r="F54" i="76"/>
  <c r="I54" i="76"/>
  <c r="F66" i="78"/>
  <c r="F67" i="79"/>
  <c r="I66" i="78"/>
  <c r="I67" i="79"/>
  <c r="I28" i="72"/>
  <c r="F18" i="72"/>
  <c r="F13" i="72"/>
  <c r="F8" i="72"/>
  <c r="F28" i="72" s="1"/>
  <c r="I23" i="71"/>
  <c r="F23" i="71"/>
  <c r="I18" i="71"/>
  <c r="F18" i="71"/>
  <c r="I11" i="71"/>
  <c r="F11" i="71"/>
  <c r="I8" i="71"/>
  <c r="F8" i="71"/>
  <c r="F28" i="71" s="1"/>
  <c r="F21" i="70"/>
  <c r="F18" i="70" s="1"/>
  <c r="F20" i="70"/>
  <c r="F19" i="70"/>
  <c r="I18" i="70"/>
  <c r="F16" i="70"/>
  <c r="F15" i="70"/>
  <c r="F14" i="70"/>
  <c r="F13" i="70"/>
  <c r="I12" i="70"/>
  <c r="F10" i="70"/>
  <c r="F9" i="70"/>
  <c r="F8" i="70" s="1"/>
  <c r="I8" i="70"/>
  <c r="I23" i="70" s="1"/>
  <c r="I42" i="69"/>
  <c r="F42" i="69"/>
  <c r="I39" i="69"/>
  <c r="F39" i="69"/>
  <c r="I30" i="69"/>
  <c r="F30" i="69"/>
  <c r="I8" i="69"/>
  <c r="F8" i="69"/>
  <c r="I25" i="68"/>
  <c r="F25" i="68"/>
  <c r="I20" i="68"/>
  <c r="F20" i="68"/>
  <c r="I8" i="68"/>
  <c r="F8" i="68"/>
  <c r="I50" i="67"/>
  <c r="F50" i="67"/>
  <c r="I47" i="67"/>
  <c r="F47" i="67"/>
  <c r="I41" i="67"/>
  <c r="F41" i="67"/>
  <c r="I38" i="67"/>
  <c r="F38" i="67"/>
  <c r="I34" i="67"/>
  <c r="F34" i="67"/>
  <c r="I31" i="67"/>
  <c r="F31" i="67"/>
  <c r="I28" i="67"/>
  <c r="F28" i="67"/>
  <c r="I25" i="67"/>
  <c r="F25" i="67"/>
  <c r="I19" i="67"/>
  <c r="F19" i="67"/>
  <c r="I9" i="67"/>
  <c r="I53" i="67" s="1"/>
  <c r="F9" i="67"/>
  <c r="F53" i="67" s="1"/>
  <c r="I88" i="66"/>
  <c r="F80" i="66"/>
  <c r="F76" i="66"/>
  <c r="F70" i="66"/>
  <c r="F53" i="66"/>
  <c r="F41" i="66"/>
  <c r="F37" i="66"/>
  <c r="F34" i="66"/>
  <c r="F29" i="66"/>
  <c r="F21" i="66"/>
  <c r="F9" i="66"/>
  <c r="I56" i="65"/>
  <c r="F56" i="65"/>
  <c r="I52" i="65"/>
  <c r="F52" i="65"/>
  <c r="I44" i="65"/>
  <c r="F44" i="65"/>
  <c r="I37" i="65"/>
  <c r="F37" i="65"/>
  <c r="I33" i="65"/>
  <c r="F33" i="65"/>
  <c r="I30" i="65"/>
  <c r="F30" i="65"/>
  <c r="I27" i="65"/>
  <c r="F27" i="65"/>
  <c r="I22" i="65"/>
  <c r="F22" i="65"/>
  <c r="I9" i="65"/>
  <c r="F9" i="65"/>
  <c r="I75" i="64"/>
  <c r="F68" i="64"/>
  <c r="F66" i="64" s="1"/>
  <c r="F58" i="64"/>
  <c r="F57" i="64" s="1"/>
  <c r="F51" i="64"/>
  <c r="F50" i="64" s="1"/>
  <c r="F48" i="64"/>
  <c r="F47" i="64" s="1"/>
  <c r="F45" i="64"/>
  <c r="F44" i="64"/>
  <c r="F43" i="64" s="1"/>
  <c r="F41" i="64"/>
  <c r="F40" i="64"/>
  <c r="F38" i="64"/>
  <c r="F36" i="64"/>
  <c r="F35" i="64" s="1"/>
  <c r="F33" i="64"/>
  <c r="F32" i="64"/>
  <c r="F23" i="64"/>
  <c r="F21" i="64"/>
  <c r="F17" i="64" s="1"/>
  <c r="F18" i="64"/>
  <c r="F14" i="64"/>
  <c r="F10" i="64"/>
  <c r="F9" i="64" s="1"/>
  <c r="I38" i="63"/>
  <c r="F38" i="63"/>
  <c r="I31" i="63"/>
  <c r="F31" i="63"/>
  <c r="I25" i="63"/>
  <c r="F25" i="63"/>
  <c r="I18" i="63"/>
  <c r="F18" i="63"/>
  <c r="I11" i="63"/>
  <c r="F11" i="63"/>
  <c r="I8" i="63"/>
  <c r="F8" i="63"/>
  <c r="F42" i="63" s="1"/>
  <c r="I80" i="62"/>
  <c r="F80" i="62"/>
  <c r="I75" i="62"/>
  <c r="F75" i="62"/>
  <c r="I66" i="62"/>
  <c r="F66" i="62"/>
  <c r="F62" i="62"/>
  <c r="F59" i="62"/>
  <c r="F83" i="62" s="1"/>
  <c r="F56" i="62"/>
  <c r="F53" i="62"/>
  <c r="I50" i="62"/>
  <c r="I41" i="62"/>
  <c r="I40" i="62"/>
  <c r="I31" i="62"/>
  <c r="I29" i="62"/>
  <c r="I27" i="62"/>
  <c r="I25" i="62"/>
  <c r="I23" i="62"/>
  <c r="I21" i="62"/>
  <c r="I19" i="62"/>
  <c r="I17" i="62"/>
  <c r="I15" i="62"/>
  <c r="I13" i="62"/>
  <c r="I11" i="62"/>
  <c r="I9" i="62"/>
  <c r="I89" i="61"/>
  <c r="F69" i="61"/>
  <c r="F55" i="61"/>
  <c r="F38" i="61"/>
  <c r="F8" i="61"/>
  <c r="F89" i="61" l="1"/>
  <c r="I42" i="63"/>
  <c r="F49" i="69"/>
  <c r="I28" i="71"/>
  <c r="I62" i="65"/>
  <c r="F67" i="68"/>
  <c r="F75" i="64"/>
  <c r="F88" i="66"/>
  <c r="I67" i="68"/>
  <c r="F62" i="65"/>
  <c r="I49" i="69"/>
  <c r="F12" i="70"/>
  <c r="I8" i="62"/>
  <c r="I83" i="62" s="1"/>
  <c r="F23" i="70"/>
  <c r="I132" i="60" l="1"/>
  <c r="F132" i="60"/>
  <c r="I126" i="60"/>
  <c r="F126" i="60"/>
  <c r="I123" i="60"/>
  <c r="F123" i="60"/>
  <c r="I108" i="60"/>
  <c r="I107" i="60" s="1"/>
  <c r="F108" i="60"/>
  <c r="F107" i="60" s="1"/>
  <c r="I94" i="60"/>
  <c r="F94" i="60"/>
  <c r="I29" i="60"/>
  <c r="F29" i="60"/>
  <c r="I27" i="60"/>
  <c r="F27" i="60"/>
  <c r="I25" i="60"/>
  <c r="F25" i="60"/>
  <c r="I20" i="60"/>
  <c r="F20" i="60"/>
  <c r="I8" i="60"/>
  <c r="F8" i="60"/>
  <c r="B5" i="60"/>
  <c r="C5" i="60" s="1"/>
  <c r="D5" i="60" s="1"/>
  <c r="E5" i="60" s="1"/>
  <c r="F5" i="60" s="1"/>
  <c r="G5" i="60" s="1"/>
  <c r="H5" i="60" s="1"/>
  <c r="I5" i="60" s="1"/>
  <c r="I156" i="58"/>
  <c r="F156" i="58"/>
  <c r="I155" i="58"/>
  <c r="F155" i="58"/>
  <c r="I151" i="58"/>
  <c r="F151" i="58"/>
  <c r="I148" i="58"/>
  <c r="F148" i="58"/>
  <c r="I142" i="58"/>
  <c r="F142" i="58"/>
  <c r="I141" i="58"/>
  <c r="F141" i="58"/>
  <c r="I138" i="58"/>
  <c r="F138" i="58"/>
  <c r="I134" i="58"/>
  <c r="F134" i="58"/>
  <c r="I132" i="58"/>
  <c r="F132" i="58"/>
  <c r="I131" i="58"/>
  <c r="F131" i="58"/>
  <c r="I128" i="58"/>
  <c r="F128" i="58"/>
  <c r="I123" i="58"/>
  <c r="F123" i="58"/>
  <c r="I118" i="58"/>
  <c r="F118" i="58"/>
  <c r="I114" i="58"/>
  <c r="I108" i="58" s="1"/>
  <c r="F114" i="58"/>
  <c r="F108" i="58" s="1"/>
  <c r="I109" i="58"/>
  <c r="F109" i="58"/>
  <c r="I102" i="58"/>
  <c r="F102" i="58"/>
  <c r="I100" i="58"/>
  <c r="F100" i="58"/>
  <c r="I97" i="58"/>
  <c r="F97" i="58"/>
  <c r="I94" i="58"/>
  <c r="F94" i="58"/>
  <c r="I92" i="58"/>
  <c r="F92" i="58"/>
  <c r="I89" i="58"/>
  <c r="F89" i="58"/>
  <c r="I87" i="58"/>
  <c r="I86" i="58" s="1"/>
  <c r="F87" i="58"/>
  <c r="F86" i="58" s="1"/>
  <c r="I44" i="58"/>
  <c r="I43" i="58" s="1"/>
  <c r="F44" i="58"/>
  <c r="F43" i="58" s="1"/>
  <c r="I37" i="58"/>
  <c r="F37" i="58"/>
  <c r="I33" i="58"/>
  <c r="F33" i="58"/>
  <c r="I31" i="58"/>
  <c r="F31" i="58"/>
  <c r="I22" i="58"/>
  <c r="F22" i="58"/>
  <c r="I9" i="58"/>
  <c r="F9" i="58"/>
  <c r="B5" i="58"/>
  <c r="C5" i="58" s="1"/>
  <c r="D5" i="58" s="1"/>
  <c r="E5" i="58" s="1"/>
  <c r="F5" i="58" s="1"/>
  <c r="G5" i="58" s="1"/>
  <c r="H5" i="58" s="1"/>
  <c r="I5" i="58" s="1"/>
  <c r="I149" i="60" l="1"/>
  <c r="F96" i="58"/>
  <c r="F164" i="58" s="1"/>
  <c r="I96" i="58"/>
  <c r="F8" i="58"/>
  <c r="I8" i="58"/>
  <c r="F149" i="60"/>
  <c r="I164" i="58"/>
  <c r="I84" i="57" l="1"/>
  <c r="F84" i="57"/>
  <c r="B5" i="57"/>
  <c r="C5" i="57" s="1"/>
  <c r="D5" i="57" s="1"/>
  <c r="E5" i="57" s="1"/>
  <c r="F5" i="57" s="1"/>
  <c r="G5" i="57" s="1"/>
  <c r="H5" i="57" s="1"/>
  <c r="I5" i="57" s="1"/>
  <c r="F48" i="55" l="1"/>
  <c r="F37" i="55"/>
  <c r="F33" i="55"/>
  <c r="F29" i="55"/>
  <c r="F19" i="55"/>
  <c r="I53" i="55"/>
  <c r="F44" i="55"/>
  <c r="F27" i="55"/>
  <c r="F25" i="55"/>
  <c r="F8" i="55"/>
  <c r="F53" i="55" l="1"/>
  <c r="F72" i="8"/>
  <c r="F68" i="8"/>
  <c r="F66" i="8"/>
  <c r="F56" i="8"/>
  <c r="F45" i="8"/>
  <c r="F39" i="8"/>
  <c r="F27" i="8"/>
  <c r="F16" i="8"/>
  <c r="F8" i="8"/>
  <c r="F74" i="8" s="1"/>
  <c r="F27" i="24"/>
  <c r="F17" i="24"/>
  <c r="F8" i="24"/>
  <c r="F34" i="24"/>
  <c r="I79" i="42"/>
  <c r="I77" i="42"/>
  <c r="I75" i="42"/>
  <c r="I63" i="42"/>
  <c r="I52" i="42"/>
  <c r="I48" i="42"/>
  <c r="I39" i="42"/>
  <c r="I18" i="42"/>
  <c r="I13" i="42"/>
  <c r="I8" i="42"/>
  <c r="F79" i="42"/>
  <c r="F77" i="42"/>
  <c r="F75" i="42"/>
  <c r="F63" i="42"/>
  <c r="F52" i="42"/>
  <c r="F48" i="42"/>
  <c r="F39" i="42"/>
  <c r="F18" i="42"/>
  <c r="F13" i="42"/>
  <c r="F8" i="42"/>
  <c r="F126" i="16"/>
  <c r="I85" i="42" l="1"/>
  <c r="F85" i="42"/>
  <c r="F95" i="35"/>
  <c r="B5" i="50" l="1"/>
  <c r="C5" i="50" s="1"/>
  <c r="D5" i="50" s="1"/>
  <c r="E5" i="50" s="1"/>
  <c r="F5" i="50" s="1"/>
  <c r="G5" i="50" s="1"/>
  <c r="H5" i="50" s="1"/>
  <c r="I5" i="50" s="1"/>
  <c r="F25" i="24" l="1"/>
  <c r="F31" i="24"/>
  <c r="F37" i="24"/>
  <c r="F43" i="24"/>
  <c r="F48" i="24"/>
  <c r="F50" i="24"/>
  <c r="F52" i="24"/>
  <c r="I57" i="24"/>
  <c r="F57" i="24" l="1"/>
  <c r="I126" i="16"/>
  <c r="B5" i="16"/>
  <c r="C5" i="16" s="1"/>
  <c r="D5" i="16" s="1"/>
  <c r="E5" i="16" s="1"/>
  <c r="F5" i="16" s="1"/>
  <c r="G5" i="16" s="1"/>
  <c r="H5" i="16" s="1"/>
  <c r="I5" i="16" s="1"/>
  <c r="B5" i="8" l="1"/>
  <c r="C5" i="8" s="1"/>
  <c r="D5" i="8" s="1"/>
  <c r="E5" i="8" s="1"/>
  <c r="F5" i="8" s="1"/>
  <c r="G5" i="8" s="1"/>
  <c r="H5" i="8" s="1"/>
  <c r="I5" i="8" s="1"/>
</calcChain>
</file>

<file path=xl/sharedStrings.xml><?xml version="1.0" encoding="utf-8"?>
<sst xmlns="http://schemas.openxmlformats.org/spreadsheetml/2006/main" count="16615" uniqueCount="5703">
  <si>
    <t>No.</t>
  </si>
  <si>
    <t>Urusan/ Bidang Urusan Pemerintah Daerah dan Program Kegiatan</t>
  </si>
  <si>
    <t>Indikator Kinerja Program/ Kegiatan</t>
  </si>
  <si>
    <t>Lokasi</t>
  </si>
  <si>
    <t>Target Capaian Kinerja</t>
  </si>
  <si>
    <t>Kebutuhan Dana/ Pagu Indikatif</t>
  </si>
  <si>
    <t>Catatan Penting</t>
  </si>
  <si>
    <t>Program Pelayanan Administrasi Perkantoran</t>
  </si>
  <si>
    <t>Provinsi Jambi</t>
  </si>
  <si>
    <t>JUMLAH</t>
  </si>
  <si>
    <t>Kegiatan Penyediaan Jasa Administrasi Keuangan</t>
  </si>
  <si>
    <t>Kegiatan Penyediaan Jasa Kebersihan Kantor</t>
  </si>
  <si>
    <t>Kegiatan Penyediaan Barang Cetakan dan Penggandaan</t>
  </si>
  <si>
    <t>-</t>
  </si>
  <si>
    <t>3 Dokumen</t>
  </si>
  <si>
    <t>Program Peningkatan Sarana dan Prasarana Aparatur</t>
  </si>
  <si>
    <t>Jumlah gedung kantor yang dipelihara</t>
  </si>
  <si>
    <t>Program Upaya Kesehatan Masyarakat</t>
  </si>
  <si>
    <t>Peningkatan Pelayanan Kesehatan Tradisional</t>
  </si>
  <si>
    <t>Peningkatan kesehatan primer</t>
  </si>
  <si>
    <t>Pelayanan kesehatan yang bergerak (PKB) di daerah terpencil dan sangat terpencil (DTPK)</t>
  </si>
  <si>
    <t>Jumlah Kab yang melakukan pelayanan kesehatan yang bergerak (PKB) di daerah terpencil dan sangat terpencil (DTPK)</t>
  </si>
  <si>
    <t>4 Kab</t>
  </si>
  <si>
    <t>Penerapan Program Indonesia sehat dengan pendekatan Keluarga (PIS-PK)</t>
  </si>
  <si>
    <t>Jumlah puskesmas yang menerapkan Program Indonesia sehat dengan pendekatan Keluarga (PIS-PK)</t>
  </si>
  <si>
    <t>194 PKM</t>
  </si>
  <si>
    <t>8 RS</t>
  </si>
  <si>
    <t>7 RS</t>
  </si>
  <si>
    <t>4 RS</t>
  </si>
  <si>
    <t>Program Pelayanan Laboratorium Kesehatan</t>
  </si>
  <si>
    <t xml:space="preserve">Peningkatan Pelayanan RS </t>
  </si>
  <si>
    <t xml:space="preserve">Jumlah RS Kab/Kota dengan akses layanan rujukan </t>
  </si>
  <si>
    <t>6 RS</t>
  </si>
  <si>
    <t>Jumlah RS yang mendukung prog. PONEK</t>
  </si>
  <si>
    <t>Jumlah kasus yang diselesaikan oleh BPRS di RS</t>
  </si>
  <si>
    <t>Program Pembiayaan dan Jaminan Kesehatan</t>
  </si>
  <si>
    <t>Kegiatan Pengelolaan Program Jamkesda Provinsi</t>
  </si>
  <si>
    <t>Jumlah Masyarakat Tidak Mampu yang diintegrasikan ke JKN</t>
  </si>
  <si>
    <t>Kegiatan Pengelolaan PHA dan DHA</t>
  </si>
  <si>
    <t>11 Kab/Kota</t>
  </si>
  <si>
    <t>Program Obat dan Perbekalan Kesehatan</t>
  </si>
  <si>
    <t>Persentase ketersediaan obat buffer stock di Provinsi Jambi</t>
  </si>
  <si>
    <t>Jumlah Kab/Kota yang melaksanakan program kefarmasian sesuai standar (laporan POR, PIO dan EPO)</t>
  </si>
  <si>
    <t>Program Alkes dan PKRT</t>
  </si>
  <si>
    <t>Persentase Kab/Kota yang melaksanakan pembinaan dan pengawasan alkes dan PKRT yang terjamin keamanana, mutu dan memenuhi syarat</t>
  </si>
  <si>
    <t>Peningkatan penilaian dan pengawasan Alkes dan PKRT</t>
  </si>
  <si>
    <t>Peningkatan mutu penggunaan obat dan Perbekkes</t>
  </si>
  <si>
    <t>Jumlah sarana produksi, distribusi alkes dan PKRT yang memenuhi persyaratan (pengawasan, sarana, produksi dan penilaian)</t>
  </si>
  <si>
    <t>Program Pengawasan Obat dan Makanan</t>
  </si>
  <si>
    <t>Persentase Kab/kota yang melaksanakan pembinaan dan pengawasan obat dan makanan yang bermutu, aman dan memenuhi syarat untuk dikonsumsi</t>
  </si>
  <si>
    <t>Jumlah kab/kota yang terpantau melaksanakan pembinaan ke sarana Usaha kecil Obat Tradisional (UKOT) Usaha Mikro Obat Tradisional (UMOT) Usaha Jamu Gendong (UJG) dan Usaha Jamu Rajikan (UJR), dan makanan (sarana makanan jajanan anak sekolah dan industri rumah tangga pangan)</t>
  </si>
  <si>
    <t>Program Pencegahan dan Penanggulangan Penyakit Menular</t>
  </si>
  <si>
    <t>Persentase Kab/kota dengan angka keberhasilan pengobatan TB Paru BTA Positif (Success Rate) minimal 85 %.</t>
  </si>
  <si>
    <t>Persentase Kab/Kota yang mencapai 80 persen imunisasi dasar lengkap pada bayi</t>
  </si>
  <si>
    <t xml:space="preserve">Pengendalian dan Pencegahan Penyakit TB </t>
  </si>
  <si>
    <t>Pengendalian dan Pencegahan Penyakit HIV</t>
  </si>
  <si>
    <t>Persentase kasus HIV yang diobati</t>
  </si>
  <si>
    <t>Pengendalian dan Pencegahan Penyakit Kusta dan Frambusia</t>
  </si>
  <si>
    <t>Persentase cakupan penemuan kasus baru Kusta tanpa cacat</t>
  </si>
  <si>
    <t xml:space="preserve">Pengendalian dan Pencegahan Penyakit ISPA dan Pneumonia </t>
  </si>
  <si>
    <t>Persentase kab/kota yang 50% PKM-nya melakukan pemeriksaan dan tatalaksana Pneumonia melalui Program MTBS</t>
  </si>
  <si>
    <t>Pengendalian dan Pencegahan Penyakit Hepatitis dan ISP ( Infeksi Saluran Percernaan)</t>
  </si>
  <si>
    <t>Persentase kab/kota yang melaksanakan kegiatan deteksi dini Hepatitis B pada kelompok berisiko</t>
  </si>
  <si>
    <t>Pengendalian dan Pencegahan Penyakit malaria</t>
  </si>
  <si>
    <t>Jumlah kab/kota yang memperoleh sertifikat Elimasi malaria</t>
  </si>
  <si>
    <t>Pengendalian dan Pencegahan Penyakit DBD</t>
  </si>
  <si>
    <t>Persentase kab/kota dengan IR DBD &lt; 49/100.000  penduduk</t>
  </si>
  <si>
    <t>Jumlah Kab/Kota Endemis Filaria yg berhasil menurunkan angka Mikrofilaria menjadi &lt;1%</t>
  </si>
  <si>
    <t>Pengendalian dan Pencegahan Penyakit Zoonotik</t>
  </si>
  <si>
    <t>Presentase kab/kota yg Eliminasi Rabies (kematian karena Rabies)</t>
  </si>
  <si>
    <t>Kegiatan Kewaspadaan Dini dan Respon</t>
  </si>
  <si>
    <t>Persentase sinyal kewaspadaan dini direspon</t>
  </si>
  <si>
    <t>Penurunan kasus penyakit yang dapat dicegah dengan imunisasi (PD3I) tertentu</t>
  </si>
  <si>
    <t>Insiden Rate (IR) kasus suspek campak per 100.000 populasi</t>
  </si>
  <si>
    <t>&gt;=10</t>
  </si>
  <si>
    <t>Pelaksanaan kegiatan rutin bayi dan baduta</t>
  </si>
  <si>
    <t>Persentase Kab/Kota yang mencapai 80% imunisasi dasar lengkap pada bayi</t>
  </si>
  <si>
    <t>Penceghan dan Penanggulangan Krisis Kesehatan</t>
  </si>
  <si>
    <t>Persentase kiris kesehatan yang diverifikasi dan ditanggulangi</t>
  </si>
  <si>
    <t>Pembinaan dan Pemeriksaan  Kesehatan Calon Jemaah Haji</t>
  </si>
  <si>
    <t>Persentase hasil pemeriksaan kesehatan jemaah haji</t>
  </si>
  <si>
    <t>Program Pencegahan dan Penanggulangan Penyakit Tidak Menular</t>
  </si>
  <si>
    <t>Kegiatan Pencegahan dan penanggulangan Penyakit Tidak Menular</t>
  </si>
  <si>
    <t>Kegiatan Pengendalian Kesehatan jiwa dan Napza</t>
  </si>
  <si>
    <t xml:space="preserve">Persentase Kab/Kota yang 50% puskesmas melaksanakan pelayanan terpadu PTM </t>
  </si>
  <si>
    <t>Persentase ODGJ berat yang mendapatkan pelayanan kesehatan jiwa sesuai standar</t>
  </si>
  <si>
    <t>Program Kesehatan Ibu dan Anak</t>
  </si>
  <si>
    <t>Persentase Persalinan di Fasilitas Kesehatan</t>
  </si>
  <si>
    <t>Perawatan berkala bagi ibu hamil dari keluarga kurang mampu</t>
  </si>
  <si>
    <t>Jumlah puskesmas yang melaksanakan kelas ibu hamil</t>
  </si>
  <si>
    <t>140 PKM</t>
  </si>
  <si>
    <t>Pertolongan persalinan bagi ibu hamil dari keluarga kurang mampu</t>
  </si>
  <si>
    <t>Persentase puskesmas yang melaksanakan orientasi program perencanaan persalinan dan pencegahan komplikasi (P4K)</t>
  </si>
  <si>
    <t>Pelayanan Kesehatan Anak usia Sekolah dan remaja</t>
  </si>
  <si>
    <t>Pemantapan Pelayanan Kesehatan Peduli Remaja sesuai Standar Nasional</t>
  </si>
  <si>
    <t>Persentase Puskesmas yang melaksanakan Penjaringan kesehatan untuk peserta didik kelas I, VII dan X</t>
  </si>
  <si>
    <t>Persentase puskesmas yang melaksanakan pelayanan kesehatan peduli remaja</t>
  </si>
  <si>
    <t>Program Kesehatan Anak Balita</t>
  </si>
  <si>
    <t>Persentase Kunjungan Neonatal (KN1)</t>
  </si>
  <si>
    <t>Pelatihan dan pendidikan perawatan anak balita</t>
  </si>
  <si>
    <t>Persentase Kunjungan Balita</t>
  </si>
  <si>
    <t>Program Peningkatan pelayanan kesehatan lansia</t>
  </si>
  <si>
    <t>Persentase kab/kota yang mempunyai puskesmas santun lansia</t>
  </si>
  <si>
    <t>Pelayanan Kesehatan</t>
  </si>
  <si>
    <t>Persentase puskesmas yang melaksanakan santun usila</t>
  </si>
  <si>
    <t>Program Perbaikan Gizi Masyarakat</t>
  </si>
  <si>
    <t xml:space="preserve">Prevalensi  Stunting  (Pendek + Sangat Pendek) pada Baduta </t>
  </si>
  <si>
    <t>Penguatan Surveilans Gizi</t>
  </si>
  <si>
    <t>Pemberian Makanan tambahan dan vitamin</t>
  </si>
  <si>
    <t>Penanggulangan Kurang Energi dan protein Anemia Gizi Gangguan Akibat Kekurangan Iodium Kurang Vitamin A dan Iodium Kurang Vitamin A</t>
  </si>
  <si>
    <t>Pemberdayaan Masyarakat untuk Mencapai Keluarga Sadar Gizi</t>
  </si>
  <si>
    <t>Program Promosi Kesehatan dan Pemberdayaan Masyarakat</t>
  </si>
  <si>
    <t>Persentase Kabupaten/Kota yang memiliki kebijakan publik berwawasan kesehatan</t>
  </si>
  <si>
    <t>5 Kebijakan</t>
  </si>
  <si>
    <t>Program Pengembangan Lingkungan Sehat</t>
  </si>
  <si>
    <t xml:space="preserve">Persentase kab/kota yang memenuhi kualitas lingkungan sehat </t>
  </si>
  <si>
    <t>Persentase tempat pengolahan makanan yang memenuhi syarat kesehatan</t>
  </si>
  <si>
    <t>Pengamanan Limbah dan Radiasi</t>
  </si>
  <si>
    <t>Persentase Fasyankes yang melakukan pengelolaan limbah medis sesuai aturan</t>
  </si>
  <si>
    <t xml:space="preserve">Kesehatan Kerja </t>
  </si>
  <si>
    <t>Persentase Kab/Kota yang menyelenggarakan kesehatan kerja dasar</t>
  </si>
  <si>
    <t>Kesehatan Olah Raga</t>
  </si>
  <si>
    <t>Mengembangkan strategi promosi Gerakan Masyarakat hidup sehat (Promosi Kesehatan pada fasilitas kesehatan dan Masyarakat)</t>
  </si>
  <si>
    <t>Jumlah Tema Pesan dalam Komunikasi, Informasi dan Edukasi kesehatan kepada masyarakat</t>
  </si>
  <si>
    <t>Menggalang Komitmen Sektoral dalam advokasi kebijakan publik berwawasan kesehatan (Pengembangan UKBM, Jejaring dengan Lintas sektor, kemitraan dengan dunia usaha dan organisasi</t>
  </si>
  <si>
    <t>Jumlah  kebijakan Publik  yang berwawasan kesehatan di Provinsi Jambi</t>
  </si>
  <si>
    <t>Persentase remaja putri yang mendapat Tablet Tambah Darah (TTD)</t>
  </si>
  <si>
    <t>Program Pengembangan dan Pemberdayaan Sumber Daya Manusia Kesehatan</t>
  </si>
  <si>
    <t>Persentase tenaga kesehatan yang bekerja di pelayanan kesehatan minimal Diploma III Kesehatan</t>
  </si>
  <si>
    <t>Kegiatan Percepatan Peningkatan Kemampuan dan Kualifikasi Tenaga Kesehatan Menjadi menjadi DIII</t>
  </si>
  <si>
    <t>Jumlah Tenaga Kesehatan yang ditingkatkan Jenjang Pendidikan Menengah/DI Menjadi D.III</t>
  </si>
  <si>
    <t>Pendayagunaan tenaga Kesehatan</t>
  </si>
  <si>
    <t>Persentase RS Kabupaten/ Kota kelas C yang memiliki 4 Dokter Spesialis Dasar dan 3 Dokter Spesialis penunjang</t>
  </si>
  <si>
    <t>Persentase puskesmas yang minimal 9 jenis tenaga kesehatan</t>
  </si>
  <si>
    <t>Program Peningkatan Balai Kesehatan Provinsi Jambi</t>
  </si>
  <si>
    <t>Persentase aparatur yang  mendapat pelatihan</t>
  </si>
  <si>
    <t>Persentase pelatihan SDM kesehatan yang terakreditasi</t>
  </si>
  <si>
    <t>Kegiatan Pembangunan dan pemeliharaan gedung bapelkes</t>
  </si>
  <si>
    <t>Kegiatan Peningkatan Sarana dan Prasarana Bapelkes</t>
  </si>
  <si>
    <t>Kegiatan Pendidikan dan Pelatihan Kesehatan</t>
  </si>
  <si>
    <t>Kegiatan peningkatan kelembagaan bapelkes</t>
  </si>
  <si>
    <t>1 Pkt</t>
  </si>
  <si>
    <t>Program Standarisasi Pelayanan Kesehatan</t>
  </si>
  <si>
    <t>Kegiatan Penyusunan Perencanaan Program dan Anggaran</t>
  </si>
  <si>
    <t>Rakerkesda</t>
  </si>
  <si>
    <t>Penerapan Komponen komponen SAKIP</t>
  </si>
  <si>
    <t>Penyusunan Laporan capaian kinerja dan ikhtisar realisasi kinerja SKPD</t>
  </si>
  <si>
    <t>Kegiatan Monitoring Evaluasi Pelaksanaan Kegiatan Bidang Kesehatan</t>
  </si>
  <si>
    <t>Kegiatan Asistensi Pengumpulan dan Update data Program Kesehatan</t>
  </si>
  <si>
    <t>Kegiatan Pengembangan Sistem Informasi Kesehatan</t>
  </si>
  <si>
    <t>Kegiatan Diseminasi Hasil Penelitian dan Capaian Program Kesehatan</t>
  </si>
  <si>
    <t>Jumlah dokumen perencanaan dan anggaran</t>
  </si>
  <si>
    <t>Jumlah dokumen Hasil Rakerkesda</t>
  </si>
  <si>
    <t>Jumlah Dokumen SAKIP</t>
  </si>
  <si>
    <t>Jumlah laporan capaian kinerja dan ikhtisar realisasi kinerja SKPD</t>
  </si>
  <si>
    <t>Jumlah kab/kota yang dimonitoring pelaksanaan kegiatan bidang kesehatan</t>
  </si>
  <si>
    <t>Jumlah Kabupaten/ Kota yang melakukan Pengumpulan dan update data Program Kesehatan</t>
  </si>
  <si>
    <t>Jumlah penelitian kesehatan dan capaian program kesehatan terpublikasi</t>
  </si>
  <si>
    <t>4 Dok</t>
  </si>
  <si>
    <t>1 Dok</t>
  </si>
  <si>
    <t>3 Dok</t>
  </si>
  <si>
    <t>9 Lap</t>
  </si>
  <si>
    <t>2 Keg</t>
  </si>
  <si>
    <t>Program peningkatan kemitraan pelayanan kesehatan</t>
  </si>
  <si>
    <t>Kegiatan Kemitraan peningkatan kualitas dokter dan paramedis</t>
  </si>
  <si>
    <t xml:space="preserve">Jumlah Kab/Kota yang dibina tenaga kesehatan strategis </t>
  </si>
  <si>
    <t>Persentase pelayanan administrasi perkantoran</t>
  </si>
  <si>
    <t>Kegiatan Penyediaan jasa surat menyurat</t>
  </si>
  <si>
    <t>Jumlah surat keluar per tahun</t>
  </si>
  <si>
    <t>Kegiatan Penyediaan jasa komunikasi, sumber daya air dan listrik</t>
  </si>
  <si>
    <t>Periode pembayaran rekening (bulan)</t>
  </si>
  <si>
    <t>12 bulan</t>
  </si>
  <si>
    <t>Kegiatan Penyediaan jasa administrasi keuangan</t>
  </si>
  <si>
    <t>Jumlah tenaga administrasi keuangan</t>
  </si>
  <si>
    <t>21  orang</t>
  </si>
  <si>
    <t>Penyediaan Jasa Kesebersihan</t>
  </si>
  <si>
    <t>Jumlah Jasa Kebersihan</t>
  </si>
  <si>
    <t>6 orang</t>
  </si>
  <si>
    <t>Kegiatan Penyediaan alat tulis kantor</t>
  </si>
  <si>
    <t>Jumlah jenis ATK (set)</t>
  </si>
  <si>
    <t>141 item</t>
  </si>
  <si>
    <t>Kegiatan Penyediaan barang cetakan dan penggandaan</t>
  </si>
  <si>
    <t>Jumlah barang cetakan dan penggandaan</t>
  </si>
  <si>
    <t>15 cetakan</t>
  </si>
  <si>
    <t>Kegiatan Penyediaan komponen instalasi listrik/penerangan bangunan kantor</t>
  </si>
  <si>
    <t>jumlah komponen instalasi listrik/ penerangan bangunan kantor (buah)</t>
  </si>
  <si>
    <t>5  buah</t>
  </si>
  <si>
    <t>Kegiatan Penyediaan bahan bacaan dan peraturan perundang-undangan</t>
  </si>
  <si>
    <t>Jumlah bahan bacaan dan peraturan perundang-undangan (eks)</t>
  </si>
  <si>
    <t>10  eks</t>
  </si>
  <si>
    <t>Kegiatan Penyediaan makanan dan minuman</t>
  </si>
  <si>
    <t>Jumlah peserta rapat/tamu/dll (orang)</t>
  </si>
  <si>
    <t>500  orang</t>
  </si>
  <si>
    <t>Kegiatan Rapat-rapat koordinasi dalam daerah dan konsultasi ke luar daerah</t>
  </si>
  <si>
    <t>Jumlah rapat koordinasi dan konsultasi yang dilaksanakan (OH)</t>
  </si>
  <si>
    <t>31 OH</t>
  </si>
  <si>
    <t>Pengadaan kendaraan dinas/operasional</t>
  </si>
  <si>
    <t>Jumlah jenis kendaraan dinas/operasional</t>
  </si>
  <si>
    <t>Kegiatan Pengadaan perlengkapan gedung kantor</t>
  </si>
  <si>
    <t>Jumlah jenis pengadaan perlengkapan gedung kantor</t>
  </si>
  <si>
    <t>5 jenis</t>
  </si>
  <si>
    <t>Kegiatan Pengadaan peralatan gedung kantor</t>
  </si>
  <si>
    <t>Jumlah jenis pengadaan peralatan gedung kantor</t>
  </si>
  <si>
    <t>11 jenis</t>
  </si>
  <si>
    <t>Kegiatan Pemeliharaan rutin/berkala gedung kantor</t>
  </si>
  <si>
    <t>Jumlah pemeliharaan gedung kantor secara berkala</t>
  </si>
  <si>
    <t>1 gedung</t>
  </si>
  <si>
    <t>Kegiatan Pemeliharaan rutin/berkala kendaraan dinas/operasional</t>
  </si>
  <si>
    <t>Jumlah kendaraan dinas/operasional yang terpelihara</t>
  </si>
  <si>
    <t>Kegiatan Pemeliharaan rutin/berkala peralatan gedung kantor</t>
  </si>
  <si>
    <t>Jumlah peralatan gedung kantor yang terpelihara</t>
  </si>
  <si>
    <t>7 jenis</t>
  </si>
  <si>
    <t>Kegiatan Rehabilitasi sedang/berat gedung kantor</t>
  </si>
  <si>
    <t>Jumlah gedung yang direhabilitasi</t>
  </si>
  <si>
    <t>1 paket</t>
  </si>
  <si>
    <t>Program Peningkatan Disiplin Aparatur</t>
  </si>
  <si>
    <t>Kegiatan Pengadaan pakaian dinas beserta perlengkapannya</t>
  </si>
  <si>
    <t>Jumlah pengadaan pakaian dinas beserta perlengkapannya</t>
  </si>
  <si>
    <t>Program peningkatan kapasitas sumber daya aparatur</t>
  </si>
  <si>
    <t>Persentase peningkatan kapasitas sumber daya aparatur yang paham terhadap aturan</t>
  </si>
  <si>
    <t xml:space="preserve">Kegiatan Peningkatan ASN </t>
  </si>
  <si>
    <t>Jumlah peraturan perundang-undangan yang tersosialisasi</t>
  </si>
  <si>
    <t xml:space="preserve">2 Peraturan </t>
  </si>
  <si>
    <t>kegiatan bimbingan teknis implementasi peraturan perudang-undangan</t>
  </si>
  <si>
    <t>Jumlah tenaga kesehatan yang melaksanakan kursus/pelatihan</t>
  </si>
  <si>
    <t>15 orang</t>
  </si>
  <si>
    <t>Kegiatan Pelayanan Publik</t>
  </si>
  <si>
    <t>Persentase Indeks Kepuasan masyarakat</t>
  </si>
  <si>
    <t>&gt;70%</t>
  </si>
  <si>
    <t>Program peningkatan pengembangan sistem pelaporan capaian kinerja dan keuangan</t>
  </si>
  <si>
    <t>Jumlah Laporan keuangan yang tepat waktu</t>
  </si>
  <si>
    <t>Kegiatan Pemutakhiran data laporan keuangan penataan aset di lingkungan diskes Prov. Jambi</t>
  </si>
  <si>
    <t>Jumlah penggandaan</t>
  </si>
  <si>
    <t>Jumlah publikasi</t>
  </si>
  <si>
    <t>Kegiatan Penyediaan Jasa Surat Menyurat</t>
  </si>
  <si>
    <t>Kegiatan Penyediaan Makanan dan Minuman</t>
  </si>
  <si>
    <t>Persentase Peningkatan Sarana dan Prasarana Aparatur</t>
  </si>
  <si>
    <t>Jumlah Kendaraan Dinas</t>
  </si>
  <si>
    <t>Kegiatan Pengadaan Perlengkapan Gedung Kantor</t>
  </si>
  <si>
    <t>Kegiatan Pengadaan Peralatan Gedung Kantor</t>
  </si>
  <si>
    <t>Kegiatan Pengadaan Pakaian Dinas</t>
  </si>
  <si>
    <t>Persentase Peningkatan Disiplin Aparatur</t>
  </si>
  <si>
    <t>Program Peningkatan Kapasitas Sumber Daya Aparatur</t>
  </si>
  <si>
    <t>DINAS TENAGA KERJA DAN TRANSMIGRASI</t>
  </si>
  <si>
    <t xml:space="preserve"> </t>
  </si>
  <si>
    <t>150 Org</t>
  </si>
  <si>
    <t>10 Paket</t>
  </si>
  <si>
    <t>1 Paket</t>
  </si>
  <si>
    <t>2 Paket</t>
  </si>
  <si>
    <t>24 Unit</t>
  </si>
  <si>
    <t xml:space="preserve">Program Pemberdayaan Tenaga Kerja </t>
  </si>
  <si>
    <t>Persentase tenaga kerja terdaftar yang ditempatkan</t>
  </si>
  <si>
    <t xml:space="preserve">Perluasan Kesempatan Kerja Sektor Informal Bagi Masyarakat Melalui Pembentukan Kelompok Wirausaha Baru (WUB) dan padat karya infrastrukur </t>
  </si>
  <si>
    <t>Jumlah WUB yang dibentuk</t>
  </si>
  <si>
    <t>Pengembangan  dan perluasan  kerja dalam  dan luar negeri  melalui  penempatan  tenaga kerja  AKL, AKAD, TKI, TKA dan informasi  pasar Kerja (IPK)</t>
  </si>
  <si>
    <t>Jumlah pencari kerja terdaftar yang ditempatkan</t>
  </si>
  <si>
    <t>Penyuluhan  Calon Tenaga Kerja Indonesia (CTKI) Keluar Negeri bagi Tenaga Perawat dan Perawat Lansia</t>
  </si>
  <si>
    <t>Jumlah CTKI yang diberikan penyuluhan</t>
  </si>
  <si>
    <t>Pendayagunaan Tenaga Kerja Sarjana (TKS)</t>
  </si>
  <si>
    <t>Jumlah TKS yang didayagunakan</t>
  </si>
  <si>
    <t xml:space="preserve">Sosialisasi Peraturan Perundang-undangan Di Bidang Penempatan </t>
  </si>
  <si>
    <t>Jumlah perusahaan yang dilakukan sosialisasi</t>
  </si>
  <si>
    <t xml:space="preserve">Pengembangan Masyarakat Melalui Terapan Teknologi Tepat Guna </t>
  </si>
  <si>
    <t>Jumlah masyarakat yang menggunakan TTG</t>
  </si>
  <si>
    <t>Monitoring dan Pembinaan Tenaga Kerja Sektor Formal dan Informal</t>
  </si>
  <si>
    <t>Jumlah dokumen yang menggambarkan kondisi ketenagakerjaan</t>
  </si>
  <si>
    <t>Program Peningkatan Kompetensi Tenaga Kerja dan Produktivitas</t>
  </si>
  <si>
    <t>Persentase tenaga kerja yang dilatih dan bersertifikasi</t>
  </si>
  <si>
    <t>Pendidikan dan Pelatihan  keterampilan  bagi pencari kerja berbasis komptensi (PBK) umum</t>
  </si>
  <si>
    <t>Jumlah pencari kerja yang mengikuti pelatihan keterampilan kerja</t>
  </si>
  <si>
    <t>Pendidikan dan Pelatihan Berbasis Masyarakat/Mobile Training Unit (MTU) dan pelatihan kerja masuk Desa</t>
  </si>
  <si>
    <t xml:space="preserve">Pelatihan Kewirausahaan Produktif </t>
  </si>
  <si>
    <t xml:space="preserve">Pelatihan  Peningkatan Produktivitas Tenaga Kerja </t>
  </si>
  <si>
    <t>Jumlah tenaga kerja untuk peningkatan produktivitas</t>
  </si>
  <si>
    <t>Pemagangan Dalam dan Luar Negeri dan seleksi</t>
  </si>
  <si>
    <t>Jumlah calon peserta magang yang diseleksi</t>
  </si>
  <si>
    <t>Jumlah Instruktur, peserta pelatihan dan perusahaan yang diberikan sertifikasi</t>
  </si>
  <si>
    <t>Pendidikan dan pelatihan bahasa asing bagi calon tenaga kerja dan magang ke luar negeri</t>
  </si>
  <si>
    <t>Kerja sama  Pendidikan dan  Pelatihan (subsidi Program ) dengan  LPKS</t>
  </si>
  <si>
    <t>Jumlah peserta yang memperoleh pendidikan dan pelatihan dengan LPKS</t>
  </si>
  <si>
    <t xml:space="preserve">Program Perlindungan dan  Pengembangan  Lembaga  Ketenagakerjaaan </t>
  </si>
  <si>
    <t>Persentase penurunan pelanggaran norma-norma tenaga kerja</t>
  </si>
  <si>
    <t>Meningkatkan budaya kerja sesuai prinsip-prinsip keselamatan dan kesehatan kerja</t>
  </si>
  <si>
    <t>Pengujian Lingkungan Kerja</t>
  </si>
  <si>
    <t>Jumlah titik pengujian</t>
  </si>
  <si>
    <t>Jumlah anak yang diawasi dilingkungan perusahaan</t>
  </si>
  <si>
    <t xml:space="preserve">Pengawasan Norma Ketenagakerjaan dan Sosialisasi Perpu Ketenagakerjaan </t>
  </si>
  <si>
    <t>Jumlah perusahaan yang melaksanakan Norma Ketenagakerjaan</t>
  </si>
  <si>
    <t>Penegakan Hukum/Penyidikan  di Bidang Ketenagakerjaan</t>
  </si>
  <si>
    <t xml:space="preserve">Jumlah kasus yang dilakukan penyidikan </t>
  </si>
  <si>
    <t>Pelaksanaan Pelatihan Ahli K3 Umum</t>
  </si>
  <si>
    <t>Jumlah peserta yang diberikan pelatihan Ahli K3 Umum</t>
  </si>
  <si>
    <t>Meningkatnya  hubungan industri  yang harmonis dan  kondusif</t>
  </si>
  <si>
    <t>Terlaksananya  Struktur  dan Skla  upah , penetapan  UMP dan pelaksana UMP</t>
  </si>
  <si>
    <t>Program Pengembangan Wilayah Transmigrasi</t>
  </si>
  <si>
    <t>Persentase peningkatan penempatan transmigrasi sesuai calon lokasi penempatan</t>
  </si>
  <si>
    <t xml:space="preserve">Penanganan Masalah Di Lokasi Transmigrasi </t>
  </si>
  <si>
    <t>Jumlah lokasi transmigrasi</t>
  </si>
  <si>
    <t xml:space="preserve">Publikasi Melalui Informasi Potensi Lokasi dan Kerjasama Antar Daerah </t>
  </si>
  <si>
    <t xml:space="preserve">Monitoring Pembangunan Pemukimam dan STP dan Pendaftaran dan Seleksi TPS </t>
  </si>
  <si>
    <t>Penyiapan Areal Transmigrasi</t>
  </si>
  <si>
    <t>Jumlah Dokumen perencanaan yang disusun</t>
  </si>
  <si>
    <t xml:space="preserve">Monev Program Pengembangan Wilayah Transmigrasi </t>
  </si>
  <si>
    <t>Jumlah Dokumen hasil monitoring</t>
  </si>
  <si>
    <t>Persentase Pelayanan yang diberikan</t>
  </si>
  <si>
    <t>Jumlah surat menyurat yang dikelola</t>
  </si>
  <si>
    <t xml:space="preserve">Jumlah rekening </t>
  </si>
  <si>
    <t>Jumlah adm. Pengelolaan keuangan</t>
  </si>
  <si>
    <t>Kegiatan Penyediaan perlengkapan dan jasa kebersihan kantor</t>
  </si>
  <si>
    <t>Jumlah paket pelayanan jasa kebersihan kantor</t>
  </si>
  <si>
    <t>Jumlah ATK yang disediakan</t>
  </si>
  <si>
    <t>Jumlah komponen listrik yang disediakan</t>
  </si>
  <si>
    <t>Jumlah bahan bacaan</t>
  </si>
  <si>
    <t>Jumlah penyediaan makan minum rapat</t>
  </si>
  <si>
    <t>Kegiatan Rapat-rapat koordinasi dan konsultasi ke luar daerah</t>
  </si>
  <si>
    <t xml:space="preserve">Jumlah koordinasi yang dilaksanakan </t>
  </si>
  <si>
    <t>Persentase sarana dan prasarana yang disediakan</t>
  </si>
  <si>
    <t>Jumlah perlengkapan kantor</t>
  </si>
  <si>
    <t xml:space="preserve">Kegiatan pengadaan mebeleur </t>
  </si>
  <si>
    <t>Jumlah Meubeleur</t>
  </si>
  <si>
    <t>Kegiatan Pengadaan komputer  dan laptop</t>
  </si>
  <si>
    <t>Jumlah komputer</t>
  </si>
  <si>
    <t>Kegiatan pemeliharaan rutin/berkala  gedung kantor</t>
  </si>
  <si>
    <t>Kegiatan pemeliharaan rutin/berkala  kendaraan dinas/operasional</t>
  </si>
  <si>
    <t>Jumlah kendaraan dinas yang dirawat</t>
  </si>
  <si>
    <t>Kegiatan pemeliharaan rutin/berkala  peralatan kantor</t>
  </si>
  <si>
    <t>Jumlah peralatan kantor yang dirawat</t>
  </si>
  <si>
    <t>Program peningkatan disiplin aparatur</t>
  </si>
  <si>
    <t>Persentase disiplin PNS</t>
  </si>
  <si>
    <t>Kegiatan pengadaan pakaian khusus hari-hari tertentu</t>
  </si>
  <si>
    <t>Jumlah pakaian PDH</t>
  </si>
  <si>
    <t>Persentase peningkatan kapasitas SDM</t>
  </si>
  <si>
    <t>Kegiatan fasilitasi jabatan fungsional, kursus, Pelatihan, sosialisasi dan bimbingan teknis</t>
  </si>
  <si>
    <t>Jumlah PNS yang mengikuti bintek</t>
  </si>
  <si>
    <t>Penyediaan data bidang  nakertrans  dalam rangka pemenuhan  SIPD</t>
  </si>
  <si>
    <t>Kegiatan  Pembinaan  Jasmani  dan Rohani Aparatur</t>
  </si>
  <si>
    <t>Program Peningkatan Pengembangan Sistem pelaporan Capaian Kinerja dan Keuangan</t>
  </si>
  <si>
    <t>Persentase pelaporan</t>
  </si>
  <si>
    <t>Kegiatan Penyusunan laporan rutin program dan perkembangan SKPD, penerapan SPM dan Laporan Asset dan keuangan</t>
  </si>
  <si>
    <t>Jumlah dokumen laporan</t>
  </si>
  <si>
    <t>300 Org</t>
  </si>
  <si>
    <t>3 Unit</t>
  </si>
  <si>
    <t>Pendidikan dan Pelatihan Formal</t>
  </si>
  <si>
    <t>BALITBANGDA</t>
  </si>
  <si>
    <t>Jumlah surat keluar per tahun (lembar)</t>
  </si>
  <si>
    <t>1200 lembar</t>
  </si>
  <si>
    <t>17 orang</t>
  </si>
  <si>
    <t>9 jenis</t>
  </si>
  <si>
    <t>Jumlah bahan bacaan dan peraturan perundang-undangan</t>
  </si>
  <si>
    <t>Penyediaan makanan dan minuman</t>
  </si>
  <si>
    <t>65 kali</t>
  </si>
  <si>
    <t>Jumlah Pengadaan Alat Studio</t>
  </si>
  <si>
    <t>2 unit</t>
  </si>
  <si>
    <t>Pengadaan mebeleur</t>
  </si>
  <si>
    <t>Jumlah Pengadaan Meubeleur</t>
  </si>
  <si>
    <t>1 unit</t>
  </si>
  <si>
    <t>Jumlah Pengadaan Komputer</t>
  </si>
  <si>
    <t>Pemeliharaan rutin/berkala gedung kantor</t>
  </si>
  <si>
    <t>Jumlah gedung kantor yang terpelihara</t>
  </si>
  <si>
    <t>Jumlah kendaraan dinas/ operasional yang terpelihara</t>
  </si>
  <si>
    <t>1 tahun</t>
  </si>
  <si>
    <t>Pemeliharaan rutin/berkala peralatan gedung kantor</t>
  </si>
  <si>
    <t>Jumlah  peralatan gedung kantor yang terpelihara</t>
  </si>
  <si>
    <t>Jumlah Terpeliharanya Peralatan Listrik</t>
  </si>
  <si>
    <t>Rehabilitasi sedang/berat gedung kantor</t>
  </si>
  <si>
    <t>Pendidikan dan pelatihan formal</t>
  </si>
  <si>
    <t>Jumlah pegawai yang mengikuti diklat formal</t>
  </si>
  <si>
    <t>2 laporan</t>
  </si>
  <si>
    <t xml:space="preserve">Jumlah laporan keuangan </t>
  </si>
  <si>
    <t>1 laporan</t>
  </si>
  <si>
    <t>Program Penelitian dan Pengembangan</t>
  </si>
  <si>
    <t>Program Penguatan Kelembagaan Penelitian dan Pengembangan</t>
  </si>
  <si>
    <t>Sumber Daya Genetik</t>
  </si>
  <si>
    <t>1 Mou</t>
  </si>
  <si>
    <t>Rakor dan Forum Kelitbangan</t>
  </si>
  <si>
    <t>70 orang</t>
  </si>
  <si>
    <t>Seminar Nasional</t>
  </si>
  <si>
    <t>50 Buku</t>
  </si>
  <si>
    <t>Program Pengembangan Inovasi dan Teknologi Daerah</t>
  </si>
  <si>
    <t>Peningkatan Disiplin Aparatur</t>
  </si>
  <si>
    <t>100 orang</t>
  </si>
  <si>
    <t>4 unit</t>
  </si>
  <si>
    <t>Program peningkatan sarana dan prasarana aparatur</t>
  </si>
  <si>
    <t>Kegiatan Penyediaan Jasa Pemeliharaan dan Perizinan Kendaraan Dinas/Operasional</t>
  </si>
  <si>
    <t>Kegiatan Penyediaan Alat Tulis Kantor</t>
  </si>
  <si>
    <t>Kegiatan Penyediaan Bahan Bacaan dan Peraturan Perundang-undangan</t>
  </si>
  <si>
    <t>Kegiatan Rapat-rapat Koordinasi dan Konsultasi ke Luar Daerah</t>
  </si>
  <si>
    <t>Penyediaan jasa surat menyurat</t>
  </si>
  <si>
    <t>Penyediaan jasa kebersihan kantor</t>
  </si>
  <si>
    <t>30 org</t>
  </si>
  <si>
    <t>80 org</t>
  </si>
  <si>
    <t>60 Org</t>
  </si>
  <si>
    <t>12 bln</t>
  </si>
  <si>
    <t>Penyusunan laporan capaian kinerja dan ikhtisar realisasi kinerja SKPD</t>
  </si>
  <si>
    <t>DINAS PEMBERDAYAAN PEREMPUAN, PERLINDUNGAN ANAK DAN PENGENDALIAN PENDUDUK</t>
  </si>
  <si>
    <t>Program Penguatan Kelembagaan Pengarusutamaan Gender dan Anak</t>
  </si>
  <si>
    <t>Kegiatan pelatihan bagi pelatih (TOT) SDM pelayanan dan pendampingan korban kekerasan terhadap perlindungan anak</t>
  </si>
  <si>
    <t>kegiatan pelaksanaan kebijakan perindungan perempuan di daerah</t>
  </si>
  <si>
    <t>Kegiatan perlindungan perempuan terhadap tindak kekerasan</t>
  </si>
  <si>
    <t xml:space="preserve">Kegiatan Bimtek Penyusunan, Perencanaan dan Penganggaran Responsife Gender </t>
  </si>
  <si>
    <t>Kegiatan Evaluasi pelaksanaan PUG</t>
  </si>
  <si>
    <t>Kegiaan pembinaan organisasi perempuan</t>
  </si>
  <si>
    <t>Kegiatan penguatan kelembagaan pengarusutamaan gender dan anak</t>
  </si>
  <si>
    <t>Kegiatan pembinan dan pengembangan tumbuh kembang anak</t>
  </si>
  <si>
    <t>Kegiatan pengembangan Kota Layak Anak (KLA)</t>
  </si>
  <si>
    <t>Sosialisasi Pola Asuh Anak dalam Keluarga dan Lingkungan</t>
  </si>
  <si>
    <t>Kegiatan peningkatan kapasitas jaringan kelembagaan pemberdayaan perempuan dan Anak</t>
  </si>
  <si>
    <t>Kegiatan komunikasi, informasi, Edukasi (KIE) tentang perlindungan anak</t>
  </si>
  <si>
    <t>Kegiatan Bimtek Aparatur pemerintah desa dalam bidang pengelolaan keuangan desa</t>
  </si>
  <si>
    <t>Kegiatan Pelatihan aparatur pemdes dalam bidang manajemen pemerintahan desa</t>
  </si>
  <si>
    <t>Kegiatan Bimtek Penataan dan Pengelolaan Asset Desa</t>
  </si>
  <si>
    <t>Kegiatan evaluasi perkembangan desa dan kelurahan</t>
  </si>
  <si>
    <t>Kegiatan Pemberdayaan dan Kesejahteraan Keluarga</t>
  </si>
  <si>
    <t>Program Pemberdayaan Masyarakat Perdesaaan</t>
  </si>
  <si>
    <t>Kegiatan Penguatan Kapasitas Pengelolaan BUMDesa</t>
  </si>
  <si>
    <t>Kegiatan Pembinaan Posyantek dan Gelar TTG</t>
  </si>
  <si>
    <t>Kegiatan Penguatan Pendampingan di perdesaan</t>
  </si>
  <si>
    <t>Kegiatan Pembinaan dan revitalisasi pokjanal posyandu</t>
  </si>
  <si>
    <t>Kegiatan Pemberdayaan dan Penguatan  Sarana dan Prasarana Pamsimas</t>
  </si>
  <si>
    <t>Kegiatan Pengembangan kawasan Perdesaan</t>
  </si>
  <si>
    <t>Bintek Pengembangan Usaha BUMDesa</t>
  </si>
  <si>
    <t>Program Pengendalian Penduduk</t>
  </si>
  <si>
    <t>Kegiatan sosialisasi Kesehatan Reproduksi pada Remaja (KRR)</t>
  </si>
  <si>
    <t>Kegiatan Workshop Pendidikan Program KKBPK</t>
  </si>
  <si>
    <t>Kegiatan penguatan advokasi pengendalian penduduk dan KB</t>
  </si>
  <si>
    <t>Kegiatan Momentum HARGANAS</t>
  </si>
  <si>
    <t>PROGRAM PELAYANAN ADMINISTRASI PERKANTORAN</t>
  </si>
  <si>
    <t>85 %</t>
  </si>
  <si>
    <t>80 %</t>
  </si>
  <si>
    <t>1 pkt</t>
  </si>
  <si>
    <t>100 org</t>
  </si>
  <si>
    <t>100 %</t>
  </si>
  <si>
    <t>Kegiatan Pemeliharaan Rutin/Berkala Peralatan Gedung Kantor</t>
  </si>
  <si>
    <t>500 org</t>
  </si>
  <si>
    <t xml:space="preserve"> Provinsi Jambi</t>
  </si>
  <si>
    <t xml:space="preserve">Kegiatan rutin </t>
  </si>
  <si>
    <t>11 Kab/kota</t>
  </si>
  <si>
    <t>Peningkatan Pengetahuan dalam Pelaksanaan Pencegahan Pemadam Kebakaran</t>
  </si>
  <si>
    <t>Pendidikan dan pelatihan pertolongan serta pencegahan kebakaran</t>
  </si>
  <si>
    <t>Meningkatnya pelayanan penanggulangan di daerah rawan kebakaran</t>
  </si>
  <si>
    <t>Pelayanan penanggulangan bahaya kebakaran</t>
  </si>
  <si>
    <t>Meningkatnya kesiap siagaan pencegahan bahaya kebakaran</t>
  </si>
  <si>
    <t>Antisipasi dini pencegahan bahaya kebakaran</t>
  </si>
  <si>
    <t xml:space="preserve">Terwujudnya koordinasi dan sinkronisasi antar  Satuan Polisi Pamong Praja Provinsi  </t>
  </si>
  <si>
    <t>Rakor Satuan Polisi Pamong Praja</t>
  </si>
  <si>
    <t>Kelembagaan dan Koordinasi</t>
  </si>
  <si>
    <t>Kabupaten/Kota</t>
  </si>
  <si>
    <t>Peningkatan pemberantasan penyakit masyarakat</t>
  </si>
  <si>
    <t>Meningkatnya Pengetahuan Anggota Satlinmas</t>
  </si>
  <si>
    <t>Pembinaan dan penyuluhan perlindungan HAM</t>
  </si>
  <si>
    <t>Persentase penurunan demo anarkhis</t>
  </si>
  <si>
    <t>Pengawasan, identifikasi, inventarisasi Perda dan kebijakan daerah lainnya</t>
  </si>
  <si>
    <t>Pengawasan pelaksanaan Perda dan kebijakan daerah lainnya</t>
  </si>
  <si>
    <t>Fasilitasi peningkatan kemampuan aparatur Satpol PP dan PPNS</t>
  </si>
  <si>
    <t>Pemeliharaan kantrantibmas dan pencegahan tindak kriminal</t>
  </si>
  <si>
    <t>Aset terbebas dari gangguan</t>
  </si>
  <si>
    <t>Pengamanan aset dan patroli wilayah</t>
  </si>
  <si>
    <t>Pelatihan Kesamaptaan</t>
  </si>
  <si>
    <t>Penyiapan tenaga pengendali keamanan dan kenyamanan lingkungan</t>
  </si>
  <si>
    <t>Peningkatan keamanan  dan Kenyamanan lingkungan</t>
  </si>
  <si>
    <t>Monitoring, evaluasi dan pelaporan</t>
  </si>
  <si>
    <t>Jumlah laporan capaian kinerja yang berkualitas</t>
  </si>
  <si>
    <t>Peningkatan kapasitas dan pengetahuan aparatur</t>
  </si>
  <si>
    <t>Peningkatan kapasitas Sumber daya Aparatur</t>
  </si>
  <si>
    <t>Keseragaman dan kedisiplinan aparatur</t>
  </si>
  <si>
    <t>Pengadaan Pakaian Dinas dan perlengakapannya</t>
  </si>
  <si>
    <t>Perawatan perlengkapan kerja</t>
  </si>
  <si>
    <t>Pemeliharaan Rutin/ Berkala Kendaraan Dinas / Operasional</t>
  </si>
  <si>
    <t>Penyediaan mebeleur</t>
  </si>
  <si>
    <t>Pengadaan Mebeleur</t>
  </si>
  <si>
    <t>Pengadaan Perlengkapan gedung Kantor</t>
  </si>
  <si>
    <t>Pengadaan Peralatan gedung Kantor</t>
  </si>
  <si>
    <t>Peningkatan Sarana dan Prasarana Aparatur</t>
  </si>
  <si>
    <t>Terkordinasi dan terinformasikannya  penye lenggaraan trantibum</t>
  </si>
  <si>
    <t>Rapat – rapat Koordinasi dan Konsultasi ke luar daerah</t>
  </si>
  <si>
    <t>Penyedian makanan dan minuman</t>
  </si>
  <si>
    <t>Penyedian Komponen Instalasi listrik / Penerangan Bangunan Kantor</t>
  </si>
  <si>
    <t>Terpenuhinya kebutuhan cetakan dan penggandaan</t>
  </si>
  <si>
    <t>Penyedian Barang Cetakan dan Penggandaan</t>
  </si>
  <si>
    <t>Penyedian Alat Tulis Kantor</t>
  </si>
  <si>
    <t>Penyedian Administrasi Keuangan</t>
  </si>
  <si>
    <t>Penyediaan jasa Komunikasi, Sumber Daya Air dan Listrik.</t>
  </si>
  <si>
    <t>Pelayanan Administrasi Perkantoran</t>
  </si>
  <si>
    <t>SATPOL PP DAN PEMADAM KEBAKARAN</t>
  </si>
  <si>
    <t>11 kab/kota</t>
  </si>
  <si>
    <t>2 paket</t>
  </si>
  <si>
    <t>Program Peningkatan Pengembangan Sistem Pelaporan Capaian Kinerja dan Keuangan</t>
  </si>
  <si>
    <t>DINAS PENDIDIKAN</t>
  </si>
  <si>
    <t>PROGRAM PENINGKATAN SARANA PRASARANA APARATUR</t>
  </si>
  <si>
    <t>Perlengkapan Kantor</t>
  </si>
  <si>
    <t>Peralatan Kantor</t>
  </si>
  <si>
    <t>Kegiatan Kursus Singkat, Pelatihan, Sosialisasi dan Bimbingan Teknis</t>
  </si>
  <si>
    <t>PROGRAM PENINGKATAN PENGEMBANGAN SISTEM PELAPORAN CAPAIAN KINERJA APARATUR</t>
  </si>
  <si>
    <t>Kegiatan Pengolaan Data dan Aset Pendidikan</t>
  </si>
  <si>
    <t xml:space="preserve">Kegiatan Penyusunan Laporan Kinerja dan Keuangan </t>
  </si>
  <si>
    <t>Pengembangan/Penyusunan Kurikulum Pendidikan PKLK</t>
  </si>
  <si>
    <t>Penguatan Kelembagaan dan Manajemen Pendidikan PKLK</t>
  </si>
  <si>
    <t>Pembangunan dan Penyediaan Sarpras Pendidikan PKLK</t>
  </si>
  <si>
    <t>Peningkatan Kualitas Peserta Didik PKLK</t>
  </si>
  <si>
    <t>Monitoring dan Evaluasi Penyelenggaraan Pendidikan PKLK</t>
  </si>
  <si>
    <t xml:space="preserve">Monitoring dan Evaluasi </t>
  </si>
  <si>
    <t>Pengembangan/Penyusunan Kurikulum Pendidikan SMA</t>
  </si>
  <si>
    <t>Penguatan Kelembagaan dan Manajemen Pendidikan SMA</t>
  </si>
  <si>
    <t>Pembangunan  dan Penyediaan Sarpras Pendidikan SMA</t>
  </si>
  <si>
    <t>Peningkatan Kualitas Peserta Didik SMA</t>
  </si>
  <si>
    <t>Monitoring dan Evaluasi Penyelenggaraan Pendidikan SMA</t>
  </si>
  <si>
    <t>Pengembangan/Penyusunan Kurikulum Pendidikan SMK</t>
  </si>
  <si>
    <t>Penguatan Kelembagaan dan Manajemen Pendidikan SMK</t>
  </si>
  <si>
    <t>Pembangunan dan Penyediaan Sarpras Pendidikan SMK</t>
  </si>
  <si>
    <t>Peningkatan Kualitas Peserta Didik SMK</t>
  </si>
  <si>
    <t>Monitoring dan Evaluasi Penyelenggaraan Pendidikan SMK</t>
  </si>
  <si>
    <t>PPDB Online</t>
  </si>
  <si>
    <t>Koordinasi dan Perencanaan Bidang Pendidikan Kab./Kota</t>
  </si>
  <si>
    <t>Peningkatan Peran Pengawas Satuan Pendidikan</t>
  </si>
  <si>
    <t xml:space="preserve">Monitoring dan evaluasi </t>
  </si>
  <si>
    <t>Pembayaran PTT PTK Non PNS</t>
  </si>
  <si>
    <t xml:space="preserve">Pemberian Beasiswa </t>
  </si>
  <si>
    <t>Jumlah sarpras dinas pendidikan</t>
  </si>
  <si>
    <t>Jumlah ATK Disdik</t>
  </si>
  <si>
    <t>Gedung Kantor</t>
  </si>
  <si>
    <t>Jumlah ASN Dinas Pendidikan</t>
  </si>
  <si>
    <t>Nilai Sakip</t>
  </si>
  <si>
    <t>Jumlah laporan data dan aset Dinas Pendidikan Provinsi</t>
  </si>
  <si>
    <t>Jumlah Laporan Kinerja dan Keuangan Pendidikan</t>
  </si>
  <si>
    <t>Penyelenggaraan PLA</t>
  </si>
  <si>
    <t>Jumlah Lembaga Pendidikan Autis</t>
  </si>
  <si>
    <t>1 PLA</t>
  </si>
  <si>
    <t>Pemeliharaan dan Rehabilitasi Sarana dan Prasarana Pendidikan PKLK</t>
  </si>
  <si>
    <t>Jumlah peserta didik PKLK</t>
  </si>
  <si>
    <t>Peningkatan Kualitas PTK SMA</t>
  </si>
  <si>
    <t>Jumlah PTK SMA</t>
  </si>
  <si>
    <t>Peningkatan Kualitas PTK SMK</t>
  </si>
  <si>
    <t>Jumlah PTK SMK</t>
  </si>
  <si>
    <t>Peningkatan Kualitas PTK PKLK</t>
  </si>
  <si>
    <t>Jumlah PTK PKLK</t>
  </si>
  <si>
    <t>Program dan kegiatan</t>
  </si>
  <si>
    <t>Jumlah PTT PTK non PNS</t>
  </si>
  <si>
    <t>Kegiatan Penyelenggaraan Sekolah Berasrama</t>
  </si>
  <si>
    <t>SMA TT</t>
  </si>
  <si>
    <t>Pemeliharaan dan Rehabilitasi Sarana dan Prasarana Pendidikan SMA</t>
  </si>
  <si>
    <t>102 SMK</t>
  </si>
  <si>
    <t>SMK PP</t>
  </si>
  <si>
    <t>Pemeliharaan dan Rehabilitasi Sarana dan Prasarana Pendidikan SMK</t>
  </si>
  <si>
    <t>Jumlah Peraturan Bidang Pendidikan</t>
  </si>
  <si>
    <t>5 Program</t>
  </si>
  <si>
    <t>Kepramukaan</t>
  </si>
  <si>
    <t>Penyelenggaraan UKS</t>
  </si>
  <si>
    <t>Peningkatan Karya Tulis Ilmiah Siswa Jenjang Pedidikan</t>
  </si>
  <si>
    <t>Pengelolaan Teknologi Pembelajaran</t>
  </si>
  <si>
    <t>Pendidikan Keluarga</t>
  </si>
  <si>
    <t>SMA/SMK/PKLK</t>
  </si>
  <si>
    <t>40 orang</t>
  </si>
  <si>
    <t>Kegiatan BOS APBN</t>
  </si>
  <si>
    <t>Kegiatan Rehabilitasi Sedang/ Berat Gedung Kantor</t>
  </si>
  <si>
    <t>Kota Jambi</t>
  </si>
  <si>
    <t>DINAS SOSIAL, KEPENDUDUKAN DAN PENCATATAN SIPIL</t>
  </si>
  <si>
    <t>Program Pemberdayaan Fakir Miskin dan Penyandang Masalah Kesejahteraan Sosial (PMKS) Lainnya</t>
  </si>
  <si>
    <t>Program Perlindungan, Pelayanan, Pemberdayaan Komunitas Adat Terpencil (KAT)</t>
  </si>
  <si>
    <t>500 KK</t>
  </si>
  <si>
    <t>Program Pembinaan, Pemberdayaan, Rehabilitasi, Bantuan Perlindungan dan Jaminan Sosial Bagi Penyandang Masalah Kesejahteraan Sosial (PMKS)</t>
  </si>
  <si>
    <t>2.16 %</t>
  </si>
  <si>
    <t>1000 org</t>
  </si>
  <si>
    <t>40 org</t>
  </si>
  <si>
    <t>10 org</t>
  </si>
  <si>
    <t>Program Pemberdayaan Kelembagaan Kesejahteraan Sosial</t>
  </si>
  <si>
    <t>Program Penataan dan Pemanfaatan Administrasi Kependudukan dan Capil</t>
  </si>
  <si>
    <t>11 Kab dan Kota</t>
  </si>
  <si>
    <t>82 %</t>
  </si>
  <si>
    <t>75 %</t>
  </si>
  <si>
    <t>70 %</t>
  </si>
  <si>
    <t>25 unit</t>
  </si>
  <si>
    <t>20 org</t>
  </si>
  <si>
    <t>Provinsi</t>
  </si>
  <si>
    <t>DINAS KESEHATAN</t>
  </si>
  <si>
    <t>Persentase kecamatan yang mempunyai puskesmas yang terakreditasi</t>
  </si>
  <si>
    <t>Program Upaya Kesehatan Perorangan</t>
  </si>
  <si>
    <t>Persentase Kabupaten/Kota yang mempunyai minimal 1 Rumah Sakit terakreditasi</t>
  </si>
  <si>
    <t>Peningkatan mutu pelayanan kesehatan rujukan</t>
  </si>
  <si>
    <t>Peningkatan RS untuk mendukung Program PONEK</t>
  </si>
  <si>
    <t>Persentase pelaksanaan standarisasi pelayanan pemeriksaan laboratorium klinis dan kesehatan masyarakat</t>
  </si>
  <si>
    <t>Kegiatan Pelayanan Balai Laboratorium Kesehatan</t>
  </si>
  <si>
    <t>Kegiatan peningkatan pelayanan laboratorium</t>
  </si>
  <si>
    <t>Kegiatan Pengembangan Pelayanan Labkes BLUD</t>
  </si>
  <si>
    <t>Persentase ketersediaan kegiatan operasional Balai Laboratorium Kesehatan</t>
  </si>
  <si>
    <t>4 Kab/Kota</t>
  </si>
  <si>
    <t>29 sarana</t>
  </si>
  <si>
    <t>5 Kab/Kota</t>
  </si>
  <si>
    <t>63,64%</t>
  </si>
  <si>
    <t>Pengendalian dan Pencegahan Penyakit Filaria dan kecacngan</t>
  </si>
  <si>
    <t>54,55%</t>
  </si>
  <si>
    <t>Penyehatan Air dan Sanitasi Dasar</t>
  </si>
  <si>
    <t>Jumlah desa yang melaksanakan STBM</t>
  </si>
  <si>
    <t>1.000 desa</t>
  </si>
  <si>
    <t>Penyehatan udara, tanah, pangan dan kawasan</t>
  </si>
  <si>
    <t>Penyehatan Lingkungan</t>
  </si>
  <si>
    <t>Jumlah pembangunan dan Rehab gedung Bapelkes</t>
  </si>
  <si>
    <t>Jumlah Pengadaan Sarana dan Prasarana Bapelkes (AC Meubeler Listrik Air Jaringan Internet Minibus)</t>
  </si>
  <si>
    <t>Jumlah tenaga kesehatan yang dilatih dalam bidang kesehatan</t>
  </si>
  <si>
    <t>420 org</t>
  </si>
  <si>
    <t>Persentase persiapan akreditasi</t>
  </si>
  <si>
    <t>Persentase peningkatan sarana dan prasarana aparatur`</t>
  </si>
  <si>
    <t>9 kendaraan</t>
  </si>
  <si>
    <t>339 stel</t>
  </si>
  <si>
    <t>3 paket</t>
  </si>
  <si>
    <t>Kegiatan Penyediaan Jasa Komunikasi, Sumberdaya Air dan Listrik</t>
  </si>
  <si>
    <t>Rencana Tahun 2020</t>
  </si>
  <si>
    <t>Perkiraan Maju Rencana Tahun 2021</t>
  </si>
  <si>
    <t>Persentase Penyelesaian Adm. Perkantoran</t>
  </si>
  <si>
    <t>Jumlah Perangko dan Materai</t>
  </si>
  <si>
    <t>Jumlah Sarpras Dinas Pendidikan</t>
  </si>
  <si>
    <t>Roda 4 :16 unit       Roda 2 : 21unit</t>
  </si>
  <si>
    <t>Laporan Pengelolaan Keuangan Disdik</t>
  </si>
  <si>
    <t>Jumlah Barang Cetakan</t>
  </si>
  <si>
    <t>Kegiatan Penyediaan Komponen Instalasi listrik/Penerangan Bangunan Kantor</t>
  </si>
  <si>
    <t>Bahan Bacaan</t>
  </si>
  <si>
    <t>Makan dan Minum</t>
  </si>
  <si>
    <t>Jumlah Rakor</t>
  </si>
  <si>
    <t>Kegiatan Pengadaan Mobil Dinas</t>
  </si>
  <si>
    <t>Kegiatan Pemeliharaan Rutin/Berkala Perlengkapan Gedung Kantor</t>
  </si>
  <si>
    <t>300 orang</t>
  </si>
  <si>
    <t>Persentase Peningkatan Kualitas Sumber Daya Aparatur</t>
  </si>
  <si>
    <t>51 orang</t>
  </si>
  <si>
    <t>BB</t>
  </si>
  <si>
    <t xml:space="preserve">1 lap </t>
  </si>
  <si>
    <t>4 lap</t>
  </si>
  <si>
    <t>PROGRAM PENDIDIKAN KHUSUS DAN LAYANAN KHUSUS (PKLK)</t>
  </si>
  <si>
    <t>Persentase Anak Berkebutuhan Khusus (ABK) yang bersekolah</t>
  </si>
  <si>
    <t>24%</t>
  </si>
  <si>
    <t>Jumlah Kurikulum PKLK</t>
  </si>
  <si>
    <t>1 Kurikulum</t>
  </si>
  <si>
    <t xml:space="preserve">Jumlah Jenjang Pendidikan </t>
  </si>
  <si>
    <t>3 Jenjang Pendidikan</t>
  </si>
  <si>
    <t>Jumlah Sarana dan Prasarana Jenjang Pendidikan PKLK</t>
  </si>
  <si>
    <t>Jumlah Sarana dan Prasarana Satuan Pendidikan PKLK</t>
  </si>
  <si>
    <t>10 Satuan Pendidikan</t>
  </si>
  <si>
    <t>575 Peserta  Didik</t>
  </si>
  <si>
    <t>Jumlah Program dan Kegiatan PKLK</t>
  </si>
  <si>
    <t>1 Program dan 5 Kegiatan</t>
  </si>
  <si>
    <t>PROGRAM PENINGKATAN MUTU PENDIDIK DAN TENAGA KEPENDIDIKAN</t>
  </si>
  <si>
    <t>Persentase Guru yang Bersertifikasi</t>
  </si>
  <si>
    <t>50,06%</t>
  </si>
  <si>
    <t>1.500 PTK</t>
  </si>
  <si>
    <t>1.300 PTK</t>
  </si>
  <si>
    <t xml:space="preserve">400 PTK </t>
  </si>
  <si>
    <t>1 Program dan 3 Kegiatan</t>
  </si>
  <si>
    <t>6.182 PTK</t>
  </si>
  <si>
    <t>PROGRAM PEMBINAAN SMA</t>
  </si>
  <si>
    <t xml:space="preserve">APM SMA </t>
  </si>
  <si>
    <t>50,68%</t>
  </si>
  <si>
    <t>APK SMA</t>
  </si>
  <si>
    <t>60,41%</t>
  </si>
  <si>
    <t xml:space="preserve">Angka melanjutkan ke Perguruan Tinggi Akreditasi "B" </t>
  </si>
  <si>
    <t>56,49%</t>
  </si>
  <si>
    <t xml:space="preserve">Tingkat Kelulusan SMA      </t>
  </si>
  <si>
    <t>99,40%</t>
  </si>
  <si>
    <t>Jumlah Kurikulum Pendidikan SMA</t>
  </si>
  <si>
    <t xml:space="preserve">Jumlah Satuan Pendidikan </t>
  </si>
  <si>
    <t>158 SMA</t>
  </si>
  <si>
    <t>Jumlah Sarana dan Prasarana Pendidikan SMA</t>
  </si>
  <si>
    <t>26 SMA</t>
  </si>
  <si>
    <t>66 SMA</t>
  </si>
  <si>
    <t>Jumlah Peserta Didik SMA</t>
  </si>
  <si>
    <t>389 Peserta didik</t>
  </si>
  <si>
    <t>Jumlah Program Kegiatan</t>
  </si>
  <si>
    <t>PROGRAM PEMBINAAN SMK</t>
  </si>
  <si>
    <t>APM SMK</t>
  </si>
  <si>
    <t xml:space="preserve">APK SMK </t>
  </si>
  <si>
    <t>Angka melanjutkan ke Perguruan Tinggi Akreditasi "B"</t>
  </si>
  <si>
    <t>Persentase tamatan SMK yang bekerja</t>
  </si>
  <si>
    <t xml:space="preserve">Tingkat Kelulusan SMK </t>
  </si>
  <si>
    <t>Jumlah Kurikulum Pendidikan SMK</t>
  </si>
  <si>
    <t>Jumlah Sarana dan Prasarana Pendidikan SMK</t>
  </si>
  <si>
    <t>29 SMK</t>
  </si>
  <si>
    <t>58 SMK</t>
  </si>
  <si>
    <t>Jumlah Peserta Didik SMK</t>
  </si>
  <si>
    <t>263 Peserta didik</t>
  </si>
  <si>
    <t>1 Program ;              5 Kegiatan</t>
  </si>
  <si>
    <t>PROGRAM MANAJEMEN PELAYANAN PENDIDIKAN</t>
  </si>
  <si>
    <t xml:space="preserve">Persentase Sekolah yang menggunakan TIK </t>
  </si>
  <si>
    <t>67.23%</t>
  </si>
  <si>
    <t xml:space="preserve">Kerjasama antar lembaga  </t>
  </si>
  <si>
    <t>7 lembaga</t>
  </si>
  <si>
    <t>Peningkatan  pelayanan pendidikan pada satuan pendidik menengah</t>
  </si>
  <si>
    <t>3 Satuan Pendidikan</t>
  </si>
  <si>
    <t>Pelaksanaan Kerjasama  di Bidang Pendidikan</t>
  </si>
  <si>
    <t xml:space="preserve">Jumlah Kerjasama Bidang Pendidikan </t>
  </si>
  <si>
    <t>6 Kerjasama</t>
  </si>
  <si>
    <t>Sosialisasi dan Advokasi di Bidang Pendidikan</t>
  </si>
  <si>
    <t>5 Peraturan</t>
  </si>
  <si>
    <t>Jumlah Program Strategis</t>
  </si>
  <si>
    <t>6 Program</t>
  </si>
  <si>
    <t xml:space="preserve">Jumlah  Program Strategis Bidang  Pendidikan </t>
  </si>
  <si>
    <t>Pengarus Utamaan Gender</t>
  </si>
  <si>
    <t>64 Satuan Pendidikan</t>
  </si>
  <si>
    <t>Peningkatan Mutu Pendidikan Pondik Pesantren</t>
  </si>
  <si>
    <t>Jumlah Jenjang Pendidiikan</t>
  </si>
  <si>
    <t>Jumlah Karya tulis</t>
  </si>
  <si>
    <t>2 Tema</t>
  </si>
  <si>
    <t xml:space="preserve">Pengelolaan Jejaring dan Web BTIKP </t>
  </si>
  <si>
    <t>Jumlah Jaringan dan Website</t>
  </si>
  <si>
    <t>Jejaring dan Web DISDIK</t>
  </si>
  <si>
    <t xml:space="preserve">Pelatihan Kompetensi TIK Pendidikan </t>
  </si>
  <si>
    <t xml:space="preserve">Jumlah Pendidik </t>
  </si>
  <si>
    <t>460 orang</t>
  </si>
  <si>
    <t>269 Satuan Pendidikan (SMA,SMK dan SLB)</t>
  </si>
  <si>
    <t>35 Satuan Pendidikan</t>
  </si>
  <si>
    <t>Kegiatan Penatausahaan Administrasi BTIKP</t>
  </si>
  <si>
    <t>Terlaksananya Tugas dan fungsi BTIKP</t>
  </si>
  <si>
    <t>Olimpiade Siswa dan PTK Jenjang Pendidikan Dasar dan Pendidikan Masyarakat</t>
  </si>
  <si>
    <t>Jumlah Olimpiade</t>
  </si>
  <si>
    <t>7 Olimpiade</t>
  </si>
  <si>
    <t>Jumlah Pengawas Satuan Pendidikan</t>
  </si>
  <si>
    <t>PROGRAM BOS</t>
  </si>
  <si>
    <t>Persentase SMA/ SMK/ PKLK yang diberi Bantuan</t>
  </si>
  <si>
    <t>Jumlah Peserta Didik SMA/SMK/ PKLK</t>
  </si>
  <si>
    <t>Kegiatan BOS APBD</t>
  </si>
  <si>
    <t>Jumlah Siswa Penerima Bantuan Beasiswa</t>
  </si>
  <si>
    <t>4.455 orang</t>
  </si>
  <si>
    <t>Tabel 5.1 Rencana Program dan Kegiatan Prioritas Daerah Provinsi Jambi Tahun 2020</t>
  </si>
  <si>
    <t>Kegiatan pembinaan penilaian perusahaan pembina terbaik tenaga kerja perempuan</t>
  </si>
  <si>
    <t>Kegiatan pelaksanaan bimtek yang terkait dengan kesetaraan gender, pemberdayaan perempuan dan perlindungan anak</t>
  </si>
  <si>
    <t>Kegiatan Pelatihan Perempuan di Pedesaan dalam Bidang UEP</t>
  </si>
  <si>
    <t>Kegiatan Pembinaan dan Penilaian P2WKSS</t>
  </si>
  <si>
    <t>Program Peningkatan Kapasitas Aparatur Pemerintahan Desa</t>
  </si>
  <si>
    <t>Kegiatan Penguatan Kapasitas Organisasi Masyarakat dan Kelembagaan Desa</t>
  </si>
  <si>
    <t>Kegiatan Penyediaan Jasa Komunikasi, Sumber Daya Air dan listrik</t>
  </si>
  <si>
    <t>Kegiatan penyediaan jasa kebersihan kantor</t>
  </si>
  <si>
    <t>kegiatan penyediaan alat tulis kantor</t>
  </si>
  <si>
    <t>kegiatan penyediaan barang cetakan dan penggandaan</t>
  </si>
  <si>
    <t>Kegiata Penyediaan komponen instalasi listrik/penerangan bangunan kantor</t>
  </si>
  <si>
    <t>kegiatan penyediaan bahan bacaan dan peraturan perundang undangan</t>
  </si>
  <si>
    <t>Kegiata penyediaan makanan dan minuman rapat</t>
  </si>
  <si>
    <t>kegiatan rapat rapat koordinasi dan konsultasi ke luar daerah</t>
  </si>
  <si>
    <t>Kegiatan pengadaan peralatan gedung kantor</t>
  </si>
  <si>
    <t>kegiatan pengadaan mebeleur</t>
  </si>
  <si>
    <t>kegiatan pemeliharaan rutin/berkala gedung kantor</t>
  </si>
  <si>
    <t>kegiatan pemeliharaan rutin/berkala kendaraan dinas/operasional</t>
  </si>
  <si>
    <t>kegiatan pemeliharaan rutin/berkala peralatan gedung kantor</t>
  </si>
  <si>
    <t>Kegiatan Pengadaan kendaraan Dinas/operasional</t>
  </si>
  <si>
    <t>Kegiatan Pengadaan Perlengkapan gedung kantor</t>
  </si>
  <si>
    <t>Kegiatan rehabilitasi sedang/berat gedung kantor</t>
  </si>
  <si>
    <t>Kegiatan rehabilitasi sedang/berat pagar kantor</t>
  </si>
  <si>
    <t>Kegiatan pengadaan pakaian dinas beserta perlengkapannya</t>
  </si>
  <si>
    <t>Kegiatan pendidikan dan pelatihan formal</t>
  </si>
  <si>
    <t>Kegiatan penyusunan laporan capaian kinerja dan ikhtisar realisasi kinerja SKPD</t>
  </si>
  <si>
    <t>Tersedianya data ARG di OPD Pemerintah Provinsi Jambi</t>
  </si>
  <si>
    <t>Tersediannya SDM Fasilitasi ARG dan PPRG di OPD Pemerintah Provinsi Jambi</t>
  </si>
  <si>
    <t>Tercapainya APE Provinsi Jambi dan Tingkat Nasional</t>
  </si>
  <si>
    <t>Terbinanya Aparatur Dinas PPPA Kab/Kota tentang PUG</t>
  </si>
  <si>
    <t xml:space="preserve">Terpilihnya 3 (tiga) perusahaan pembina terbaik tenaga kerja perempuan </t>
  </si>
  <si>
    <t>Tercapainya pembinaan organisasi perempuan dibawah BKOW dan DWP Provinsi Jambi</t>
  </si>
  <si>
    <t>Terbinanya Perempuan pasca pananganan Kasus KDRT</t>
  </si>
  <si>
    <t>Tersedianya SDM yang mampu melakukan pelayanan dan pendamping korban KDRT se-Provinsi Jambi</t>
  </si>
  <si>
    <t xml:space="preserve">Tersedianya sistem informasi data Kesetaraan Gender, Pemberdayaan Perempuan dan Perlindungan Anak </t>
  </si>
  <si>
    <t>Teradvokasi kebijakan perlindungan perempuan di daerah</t>
  </si>
  <si>
    <t>Meningkatnya Partisipasi Anak serta kepedulian orang dewasa dalam pemenuhan hak anak</t>
  </si>
  <si>
    <t>Meningkatnya Kepedulian terhadap perlindungan dan pemenuhan hak anak dalam Kota Layak Anak</t>
  </si>
  <si>
    <t>Meningkatnya pemenuhan Hak Anak dalam Kota Layak Anak</t>
  </si>
  <si>
    <t xml:space="preserve">Terwujudnya Kota Layak Anak di 11 Kab/Kota </t>
  </si>
  <si>
    <t xml:space="preserve">tersedianya tenaga kesehatan yang memahami KHA di Puskesmas </t>
  </si>
  <si>
    <t xml:space="preserve">tersedianya tenaga pendidik yang paham KHA di sekolah </t>
  </si>
  <si>
    <t>terwujudnya keluarga yang kokoh dalam mengasuh anak sehingga menghasilkan anak yang berprestasi sesuai dengan yang dicita-citakan</t>
  </si>
  <si>
    <t>tercapainya sosialisasi PERDA penyelenggaraan Perlindungan Perempuan danAnak di kab/kota, OPD terkait, LSM dan swasta yg peduli anak</t>
  </si>
  <si>
    <t>Terbentuknya penerapan pelaksanaan Komite Perlindungan Anak Provinsi dan Kab/Kota</t>
  </si>
  <si>
    <t>tercapainya sistem perlindungan anak dan kelompok minoritas dan disabilitas provinsi jambi dan kab/kota</t>
  </si>
  <si>
    <t>tercapainya penerapan operator komputer pengumpulan dan pengelolaan data melalui siga yang berorientasi  pada simfoni di Provinsi dan Kab/kota</t>
  </si>
  <si>
    <t>terbentuknya buku profil anak provinsi jambi</t>
  </si>
  <si>
    <t>terlatihnya peserta GN-AKSA Kecamatan, kab/kota dalam Provinsi Jambi dlm pencegahan kekerasan terhadap anak</t>
  </si>
  <si>
    <t>terlatihnya aktivis Desa/kel, kecamatan dan kabupaten dalam penerapan pelaksanaan kegiatan PATBM di daerah masing masing</t>
  </si>
  <si>
    <t>terlatihnya tenaga SDM pelayanan dan pendampingan korban kekerasan terhadap perlindungan anak</t>
  </si>
  <si>
    <t>berkurangnya tindak kekerasan terhadam anak dalam masa orientasi sekolah dalam provinsi jambi</t>
  </si>
  <si>
    <t>terlatihnya peserta dalam membimbing Anak Berkebutuhan Khusus</t>
  </si>
  <si>
    <t>Meningkatnya Kapasitas Pengelola BUMDesa</t>
  </si>
  <si>
    <t>Meningkatnya Koordinasi antara Provinsi, Kab/Kota dan Desa</t>
  </si>
  <si>
    <t>Meningkatnya kemampuan manajerial pengurus BUMDesa</t>
  </si>
  <si>
    <t>Meningkatnya pendapatan BUMDesa dan pengelolaan Pasar</t>
  </si>
  <si>
    <t>Meningkatnya Jumlah tenaga kerja yang terserap dalam pengelolaan BUMDesa</t>
  </si>
  <si>
    <t>Meningkatnya jumlah BUMDesa yang berkualitas</t>
  </si>
  <si>
    <t>Tereksposnya produk BUMDesa</t>
  </si>
  <si>
    <t>Meningkatnya Pengelolaan Air Bersih dan Sanitasi Desa</t>
  </si>
  <si>
    <t>Meningkatkan Jumlah Kab/Kota yang mengembangkan kawasan Perdesaan</t>
  </si>
  <si>
    <t>Meningkatnya Pengelolaan Sumber daya Alam pedesaan dengan adanya TTG</t>
  </si>
  <si>
    <t>Meningkatnya kualitas pokjanal Posyandu dan Posyandu di Provinsi Jambi</t>
  </si>
  <si>
    <t>Terbangunnya perencanaan kegiatan yang berkelanjutan antar Stekholder</t>
  </si>
  <si>
    <t>Meningkatnya koordinasi antar pokjanal</t>
  </si>
  <si>
    <t>Terbangunya Perencanaan kegiatan yang berkelanjutan antar Stekholder</t>
  </si>
  <si>
    <t>Meningkatnya Koordinasi antar Komda</t>
  </si>
  <si>
    <t>Terciptanya Pokjanal Posyandu dan Posyandu yang berkualitas</t>
  </si>
  <si>
    <t>Meningkatnya Pendapatan Rumah tangga keluarga Pedesaan melalui Bidang UED</t>
  </si>
  <si>
    <t>Meningkatnya Kualitas Tenaga Pendamping Profesional P3MD Provini Jambi</t>
  </si>
  <si>
    <t>Terpilihnya 6 (enam) pemenang terbaik lomba P2WKSS tingkat Provinsi Jambi</t>
  </si>
  <si>
    <t>Meningkatnya partisipasi aktif masyarakat dalam menjunjung tinggi nilai-nilai gotong royong adat dan budaya daerah</t>
  </si>
  <si>
    <t>Meningkatnya Pengetahuan BPD dalam peran dan fungsinya di Pemerintahan Desa</t>
  </si>
  <si>
    <t>terwujudnya Pengelolaan keuangan Desa Transparan , Akuntabel, Partisipatif,Tertib serta Disiplin Anggaran dan Pengelolaan Keuangan Desa dapat dilakukan dengan menggunakan sistem informasi Pengelolaan Keuangan Desa</t>
  </si>
  <si>
    <t>Terwujudnya Optimalisasi Aset Desa untuk Meningkatkan sumber daya dan kemandirian Desa serta pengelolaan Aplikasi sistem Informasi Aset Desa</t>
  </si>
  <si>
    <t>terdatanya tingkat perkembangan desa/kelurahan</t>
  </si>
  <si>
    <t>terpilihnya desa/kelurahan terbaik dalam penyelenggaraan pemerintahan desa dan kelurahan</t>
  </si>
  <si>
    <t>tersusunnya profil desa dan kelurahan</t>
  </si>
  <si>
    <t>Pelaksanaan Pokja PKK di Provinsi Jambi</t>
  </si>
  <si>
    <t>Jumlah peserta Bimtek kesehatan reproduksi remaja</t>
  </si>
  <si>
    <t>jumlah peserta pembinaan remaja tentang generasi berencana (GENRE)</t>
  </si>
  <si>
    <t>jumlah peserta sarasehan pencegahand an pemahaman penularan HIV/AIDS melalui kesehatan reproduksi</t>
  </si>
  <si>
    <t>jumlah peserta Pembinaan peningkatan akses dan kualitas ketahanan keluarga dan remaja</t>
  </si>
  <si>
    <t>jumlah peserta kapasitas dan pelaksanaan PIK-R</t>
  </si>
  <si>
    <t>jumlah peserta Fasilitasi pengembangan PIK-R di Kampung KB</t>
  </si>
  <si>
    <t>terlaksananya kegiatan rapat koordinasi KKBPK</t>
  </si>
  <si>
    <t>tersusunnya Grand Design Pengendalian Kuantitas Penduduk Provinsi Jambi</t>
  </si>
  <si>
    <t>terlaksananya   rapat penguatan advokasi pengendalian penduduk dan KB</t>
  </si>
  <si>
    <t>jumlah peserta implemental pengembangan pelaksanaan pendidikan kependudukan untuk SLTA dan sederajat</t>
  </si>
  <si>
    <t>jumlah peserta pembinaan pelaksanaan pendidikan kependudukan (Formal, Non Formal, dan in Formal) Tk. Provinsi</t>
  </si>
  <si>
    <t>terfasilitasinya dan terbinanya pendidikan kependudukan di kampung KB</t>
  </si>
  <si>
    <t>jumlah peserta penyusunan profil kependudukan dan KB</t>
  </si>
  <si>
    <t>jumlah pembinaan dan pengawasan penyelenggaraan pencatatan dan pelaporan program KKBPK</t>
  </si>
  <si>
    <t>pemanfaatan data hasil pemutakhiran data dan keluarga Tk. Provinsi</t>
  </si>
  <si>
    <t>Jumlah peserta pengembangan dan penyediaan materi promosi komunikasi Informasi dan edukasi  (KIE) KB</t>
  </si>
  <si>
    <t>Jumlah peserta penguatan kerjasama dengan stake holder dan mitra kerja dalam pelaksanaan advokasi promosi KIE program KKBPK</t>
  </si>
  <si>
    <t>Jumlah peserta peningkatan peran serta organisasi kemasyarakatan dalam pelayanan dan pembinaan kesertaan ber KB</t>
  </si>
  <si>
    <t>Jumlah peserta pembinaan dan pengawasan pemberdayaan dan peningkatan peran serta organisasi kemasyarakatan tk. Kab/kota dalam pembinaan kesertaan ber Kb di kampung KB</t>
  </si>
  <si>
    <t>Fasilitasi dan peningkatan peran serta organisasi kemasyarakatan tk. Kab/kota dlm pembinaan kesertaan ber KB di kampung KB</t>
  </si>
  <si>
    <t>Jumlah peserta bimtek tenaga kesehatan dalam peningkatan ber KB di fasilitasi kesehatan FASKES</t>
  </si>
  <si>
    <t>lancarnya urusan pelayanan surat menyurat kantor</t>
  </si>
  <si>
    <t>operasional kantor berjalan lancar</t>
  </si>
  <si>
    <t>meningkatnya kinerja pengelola administrasi keuangan</t>
  </si>
  <si>
    <t>jumlah jenis barang ATK kantor</t>
  </si>
  <si>
    <t>meningkatnya pelayanan administrasi perkantoran</t>
  </si>
  <si>
    <t>meningkatnya wawasan pegawai</t>
  </si>
  <si>
    <t>rapat dinas berjalan lancar</t>
  </si>
  <si>
    <t>meningkatnya koordinasi program</t>
  </si>
  <si>
    <t>terwujudnya keamanan kantor</t>
  </si>
  <si>
    <t>meningkatnya kinerja dan pelaksanaan tugas</t>
  </si>
  <si>
    <t>terpeliharanya alat mobilitas kantor</t>
  </si>
  <si>
    <t>tersedianya alat yang memadai</t>
  </si>
  <si>
    <t>meningkatnya kinerja operasional dilapangan</t>
  </si>
  <si>
    <t>meningkatnya keamanan kantor</t>
  </si>
  <si>
    <t>meningkatnya kinerja dan pelaksanaan tugas dan pegawai</t>
  </si>
  <si>
    <t>jumlah pegawai yang terlatih meningkat</t>
  </si>
  <si>
    <t>Jumlah buku laporan, Forum OPD dan rapat koordinasi</t>
  </si>
  <si>
    <t>43 OPD</t>
  </si>
  <si>
    <t xml:space="preserve">2 Organisasi </t>
  </si>
  <si>
    <t>50 orang</t>
  </si>
  <si>
    <t>50 orang, 11 Kab/Kota</t>
  </si>
  <si>
    <t>1 Data SIG</t>
  </si>
  <si>
    <t>50 orang Forum Anak Provinsi dan 15 orang Forum Anak Luar Provinsi</t>
  </si>
  <si>
    <t>Organisasi Perempuan, Masyarakat, Keagamaan, LSM, Dunia usaha dan Media Massa</t>
  </si>
  <si>
    <t>40 orang (Provinsi  Jambi)</t>
  </si>
  <si>
    <t>6 Kab/ota (Kota Jambi, Kota Sei Penuh, Kab. Merangin, Kab.Sarolangun, Kab. Tanjabarat dan Kab.Batanghari)</t>
  </si>
  <si>
    <t>11 Kab/Kota (100 orang)</t>
  </si>
  <si>
    <t xml:space="preserve">OPD, LSM terkait Provinsi dan terbentuknya PERDA PPPA </t>
  </si>
  <si>
    <t>11 kab/kota dan Provinsi. Diharapkan terbentuknya Komite Perlindungan Anak</t>
  </si>
  <si>
    <t>11 kab/kota dan Provinsi. Kebutuhan khusus dan disabilitas</t>
  </si>
  <si>
    <t>11 kab/kota dan 33 ortang tenaga terlatih operator komputer</t>
  </si>
  <si>
    <t>profil anak/informasi data terpilah anak kab/kota dan prov jambi</t>
  </si>
  <si>
    <t>11 kecamatan dan kab/kota/OPD terkait, LSM, TOMA, TOGA, aktivis desa dan kelurahan</t>
  </si>
  <si>
    <t>11  kab/kota data base aktivis dan Kader PATBM di Provinsi Jambi</t>
  </si>
  <si>
    <t>11 kab/kota dan 35 orang tenaga SDM terampil siap memberikan pelayanan dan pendampingan kekerasan terhadap anak/OPD terkait</t>
  </si>
  <si>
    <t>SMP/SMA sederajat di kab/kota</t>
  </si>
  <si>
    <t>11 kab/kota terlatihnya tenaga pendamping ABK dan disabilitas dalam provinsi jambi</t>
  </si>
  <si>
    <t>BUMDesa (lembaga)/Pengurus Kab/Kota</t>
  </si>
  <si>
    <t>250 orang</t>
  </si>
  <si>
    <t>200 orang</t>
  </si>
  <si>
    <t>10 Kab/Kota</t>
  </si>
  <si>
    <t>10 Kab/Kota (200 Orang)</t>
  </si>
  <si>
    <t>330 org</t>
  </si>
  <si>
    <t>100 0rg</t>
  </si>
  <si>
    <t>1 kantor</t>
  </si>
  <si>
    <t>9 org</t>
  </si>
  <si>
    <t>58 jenis barang</t>
  </si>
  <si>
    <t>1 thn</t>
  </si>
  <si>
    <t>19 unit</t>
  </si>
  <si>
    <t>20 orang</t>
  </si>
  <si>
    <t>12 jenis laporan/4xkegiatan rakor/ monitoring dan evaluasi ke kab/kota</t>
  </si>
  <si>
    <t>terlaksananya kegiatan Bimtek penyusunan aparatur desa</t>
  </si>
  <si>
    <t>terlaksananya kegiatan advokasi penataan desa</t>
  </si>
  <si>
    <t>terlaksananya kegiatan rakor pemerintahan desa</t>
  </si>
  <si>
    <t>Pembinaan LKD (RT, RW, Karang Taruna, Pposyandu, PKK dan LPM)</t>
  </si>
  <si>
    <t>tersosialisasinya kesehatan dan hak-hak reproduksi pada remaja dan pemahaman remaja terhadap pencegahan HIV/AIDS di Provinsi Jambi, melalui :</t>
  </si>
  <si>
    <t>7. monitoring dan evaluasi promosi dan konseling kesehatan reproduksi Tk. Provinsi</t>
  </si>
  <si>
    <t xml:space="preserve">meningkatnya pengetahuan ttg pendidikan program kependudukan keluarga berencana dan pembangunan keluarga (KKBPK) melalui: </t>
  </si>
  <si>
    <t>10. monitoring dan evaluasi pengeloaan kependudukan tk. Provinsi</t>
  </si>
  <si>
    <t>meningkatnya pengertian dan kesadaran masyarakat untuk mewujudkan keluarga kecil dan berkualitas melalui :</t>
  </si>
  <si>
    <t>7. monitoring dan evaluasi pengelolaan kesetaraan ber KB tk Provinsi jambi</t>
  </si>
  <si>
    <t>peningkatan peran keluarag dalam pengendalian laju pertumbuhan penduduk</t>
  </si>
  <si>
    <t>Persentase keluarga miskin dan PMKS yang terpenuhi kebutuhan pelayanan dasarnya</t>
  </si>
  <si>
    <t>Dalam Provinsi Jambi</t>
  </si>
  <si>
    <t>Kegiatan Pemberdayaan KUBe Pengembangan bagi Fakir Miskin Perkotaan</t>
  </si>
  <si>
    <t>Jumlah KK Keluarga Miskin yang diberikan pemberdayaan dan  fasilitasi usaha</t>
  </si>
  <si>
    <t>Penyelarasan Program Prioritas Nasional</t>
  </si>
  <si>
    <t>Kegiatan Pemberdayaan KUBe Pengembangan bagi Fakir Miskin Perdesaan</t>
  </si>
  <si>
    <t>Kegiatan Pemberdayaan KUBe Pengembangan bagi Fakir Miskin Pesisir dan daerah tertinggal</t>
  </si>
  <si>
    <t>Kegiatan Verifikasi dan Validasi Data Fakir Miskin lingkup Provinsi</t>
  </si>
  <si>
    <t>Jumlah layanan pengelolaan data fakir miskin provinsi</t>
  </si>
  <si>
    <t>Intergritas  pemenuhan data untuk PBI-JKN</t>
  </si>
  <si>
    <t>Persentase KAT yang terpenuhi kebutuhan pelayanan dasarnya</t>
  </si>
  <si>
    <t>Lokasi KAT di 6 Kabupaten</t>
  </si>
  <si>
    <t>Kegiatan bantuan jadup bagi warga Komunitas Adat Terpencil di Provinsi Jambi</t>
  </si>
  <si>
    <t>Jumlah warga KAT yang memperoleh bantuan jadup untukmemenuhi kebutuhan dasar</t>
  </si>
  <si>
    <t>Lokasi KAT di  Kabupaten</t>
  </si>
  <si>
    <t>Pemenuhan kebutuhan dasar untuk mencegah kerawanan pangan</t>
  </si>
  <si>
    <t>Kegiatan Verifikasi dan Validasi Data KAT di daerah Provinsi Jambi</t>
  </si>
  <si>
    <t>Jumlah layanan pengelolaan data KAT</t>
  </si>
  <si>
    <t>Lokasi KAT di Kabupaten</t>
  </si>
  <si>
    <t>Intergritas pemenuhan data untuk mendapatkan Bantuan Subsidi KPM</t>
  </si>
  <si>
    <t>Kegiatan pendataan dokumen kependudukan bagi warga KAT di Provinsi Jambi</t>
  </si>
  <si>
    <t>Jumlah Dokumen Kependudukan yang dilayani</t>
  </si>
  <si>
    <t>Intergritas pemenuhan data untuk mendapatkan Bantuan Subsidi</t>
  </si>
  <si>
    <t>Kegiatan Koordinasi, Pembinaan dan Monev Pemberdayaan KAT</t>
  </si>
  <si>
    <t>Jumlah Kabupaten yang dilakukan pembinaan</t>
  </si>
  <si>
    <t>Monev pemberdayaan KAT oleh Kabupaten</t>
  </si>
  <si>
    <t>Persentase PMKS yang memperoleh pelatihan keterampilan dab praktek belajar kerja</t>
  </si>
  <si>
    <t>Pelayanan Dasar berdasarkan SPM sesuai  UU No. 23 Tahun 2014 tentang Pemda dan PP No. 2 Tahun 2018 tentang SPM</t>
  </si>
  <si>
    <t>Kegiatan Pelayanan Panti Disabilitas *)</t>
  </si>
  <si>
    <t>Jumlah disabilitas terlantar yang mendapatkan rehabilitasi dasar dalam panti</t>
  </si>
  <si>
    <t>Panti Disabilitas Luar Daerah</t>
  </si>
  <si>
    <t>Standar Pelayanan Minimal (SPM)  Bidang Sosial</t>
  </si>
  <si>
    <t>Kegiatan Pelatihan keterampilan dan praktek belajar kerja bagi anak Terlantar</t>
  </si>
  <si>
    <t>Jumlah anak terlantar yang memperoleh pelatihan keterampilan dan praktek belajar kerja</t>
  </si>
  <si>
    <t>Panti PSBRW Provinsi Jambi</t>
  </si>
  <si>
    <t>Kegiatan Pelayanan Panti Jompo</t>
  </si>
  <si>
    <t>Jumlah Lansia Terlantar yang mendapatkan rehabilitasi dasar dalam panti</t>
  </si>
  <si>
    <t>Standar Pelayanan Minimal (SPM) Bidang Sosial</t>
  </si>
  <si>
    <t>Kegiatan Pelayanan Panti Tuna Sosial (Gepeng) *)</t>
  </si>
  <si>
    <t>Jumlah Gepeng  yang mendapatkan rehabilitasi dasar dalam panti</t>
  </si>
  <si>
    <t>Kegiatan Pembinaan Anak Terlantar yang memerlukan perlindungan khusus</t>
  </si>
  <si>
    <t>Jumlah anak terlantar yang memerlukan perlindungan khusus yang mendapat pelayanan</t>
  </si>
  <si>
    <t>Perlindungan Sosial terhadap anak dengan Lembaga</t>
  </si>
  <si>
    <t xml:space="preserve">Kegiatan Pelayanan Sosial Lanjut Usia Terlantar </t>
  </si>
  <si>
    <t>Jumlah lansia terlantar yang memerlukan perlindungan</t>
  </si>
  <si>
    <t>Bantuan dasar terhadap kondisi hidup layak lansia</t>
  </si>
  <si>
    <t>Kegiatan pelayanan izin pengangkatan anak</t>
  </si>
  <si>
    <t>Jumlah izin pengangkatan anak antar WNI dan orang Tua Tunggal yang dilayani</t>
  </si>
  <si>
    <t xml:space="preserve">Peningkatkan fungsi pelayanan </t>
  </si>
  <si>
    <t>Kegiatan Penanggulangan Korban Bencana Alam pada tanggap darurat</t>
  </si>
  <si>
    <t>Jumlah korban bencana alam yang memperoleh bantuan logistik pada kondisi pasca bencana</t>
  </si>
  <si>
    <t>Lokasi bencana</t>
  </si>
  <si>
    <t>Kegiatan Penanggulangan Korban Bencana Sosial (Orang Terlantar dan pekerja migran bermasalah sosial)</t>
  </si>
  <si>
    <t>Jumlah korban bencana sosial (orang terlantar dan PMBS) yang dipulangkan ke daerah asal</t>
  </si>
  <si>
    <t>Kegiatan Pembentukan dan Pembinaan Kampung Siaga Bencana</t>
  </si>
  <si>
    <t>Jumlah lokasi tanggap bencana yang dipersiapkan</t>
  </si>
  <si>
    <t>2 Kab/kota</t>
  </si>
  <si>
    <t xml:space="preserve">Kesiapsiagaan penanggulangan bencana </t>
  </si>
  <si>
    <t>Kegiatan Pendidikan dan pelatihan keterampilan berusaha bagi Eks. WTS</t>
  </si>
  <si>
    <t>Jumlah wanita penyandang Eks. WTS yang memperoleh keterampilan kerja</t>
  </si>
  <si>
    <t xml:space="preserve">Panti PSAW Talang Bakung </t>
  </si>
  <si>
    <t xml:space="preserve">Peningkatkan fungsi pelayanan Panti </t>
  </si>
  <si>
    <t>Kegiatan Pendidikan dan pelatihan keterampilan berusaha bagi Wanita Rawan Sosial Ekonomi</t>
  </si>
  <si>
    <t>Jumlah WRSE yang memperoleh keterampilan kerja</t>
  </si>
  <si>
    <t>Kegiatan Pendidikan dan pelatihan keterampilan berusaha bagi Eks. Psikotik</t>
  </si>
  <si>
    <t xml:space="preserve">Jumlah penyandang eks. Psikotik yang memperoleh keterampilan kerja </t>
  </si>
  <si>
    <t>Perlindungan bagi klien penderita eks. Penyakit jiwa</t>
  </si>
  <si>
    <t>Kegiatan Pendidikan dan pelatihan keterampilan berusaha bagi penyandang penyakit sosial (Eks. Napi, Tuna Susila, dan Kelompok Minoritas)</t>
  </si>
  <si>
    <t>Jumlah PMKS penyandang Tuna Sosial yang memperoleh pemberdayaan</t>
  </si>
  <si>
    <t>Kegiatan Fasilitasi Pengiriman Klien narkoba ke panti rehabilitasi</t>
  </si>
  <si>
    <t xml:space="preserve">Jumlah klien napza yang dikirim ke panti rehabilitasi </t>
  </si>
  <si>
    <t>Darurat Narkoba</t>
  </si>
  <si>
    <t>Kegiatan Pelayanan Informasi Publik Bidang Sosial</t>
  </si>
  <si>
    <t>Jumlah pengaduan publik yang dilayani</t>
  </si>
  <si>
    <t>Penyediaan akses pelayanan publik</t>
  </si>
  <si>
    <t>Kegiatan Pemberdayaan, Pengiriman dan Pemulangan Penyandang Cacat (Disabilitas)</t>
  </si>
  <si>
    <t>Jumlah PACA yang memperoleh pemberdayaan</t>
  </si>
  <si>
    <t>Dalam Provinsi Jambi dan panti luar provinsi</t>
  </si>
  <si>
    <t>PUPK sesuai UU No. 23 Tahun 2014</t>
  </si>
  <si>
    <t>Kegiatan Asistensi Orang Dengan Kecacatan (ODK) dan ODKB melalui LKS</t>
  </si>
  <si>
    <t>Jumlah ODK Berat yang diberikan asistensi melalui LKS</t>
  </si>
  <si>
    <t>Kegiatan Komda Lansia Provinsi Jambi</t>
  </si>
  <si>
    <t>Jumlah Komite yang menyelenggarakan kessos bagi Lansia</t>
  </si>
  <si>
    <t>Perlindungan dan jaminan sosial bagi PMKS</t>
  </si>
  <si>
    <t>Kegiatan Koordinasi dan Fasilitasi bantuan jaminan sosial bagi penerima manfaat program kesejahteraan sosial (PBI Jamkes)</t>
  </si>
  <si>
    <t>Jumlah KPM yang difasilitasi</t>
  </si>
  <si>
    <t>Pemenuhan kebutuhan dasar Fakir Miskin</t>
  </si>
  <si>
    <t>Persentase PSKS yang menyelenggarakan program Kessos</t>
  </si>
  <si>
    <t>Kegiatan Peningkatan Kesetiakawanan Nasional (HKSN) Tingkat Provinsi</t>
  </si>
  <si>
    <t xml:space="preserve">Mewujudkan esensi kesetiakawanan sosial </t>
  </si>
  <si>
    <t xml:space="preserve">Penguatan kepedulian sosial </t>
  </si>
  <si>
    <t>Kegiatan Peningkatan Kapasitas BKKKS Provinsi Jambi</t>
  </si>
  <si>
    <t>Meningkatkan peran lembaga sosial guna  mendorong pemberdayaan masyarakat</t>
  </si>
  <si>
    <t>Peningkatan peranserta mitra kessos</t>
  </si>
  <si>
    <t>Kegiatan Pemberdayaan Karang Taruna</t>
  </si>
  <si>
    <t>Meningkatkan peran orsos guna mendorong pembedayaan lembaga sosial sebagai potensi kesejahteraan sosial</t>
  </si>
  <si>
    <t>Kegiatan Peningkatan kualitas SDM kesejahteraan sosial masyarakat</t>
  </si>
  <si>
    <t>Jumlah Peksos yang diptimalkan dalam penyelenggaraan kessos</t>
  </si>
  <si>
    <t>Kegiatan Kapasitas Lembaga Konsultasi Kesejahteraan Keluarga</t>
  </si>
  <si>
    <t>Jumlah LKS</t>
  </si>
  <si>
    <t>Koordinasi penyelenggaraan Program Keluarga Harapan (PKH)</t>
  </si>
  <si>
    <t>Meningkatkan kualitas penyelenggaraan program yang efektif</t>
  </si>
  <si>
    <t>Sharing program melalui dukungan APBD</t>
  </si>
  <si>
    <t>Koordinasi pelaksanaan CSR Bidang Kesejahteraan Sosial</t>
  </si>
  <si>
    <t>Jumlah dunia usaha dalam mendukung program CSR</t>
  </si>
  <si>
    <t>Peningkatan kualitas pelayanan sosial</t>
  </si>
  <si>
    <t>Rapat Teknis pembinaan TKSK Kabupaten dan Kota dalam Provinsi Jambi</t>
  </si>
  <si>
    <t>Jumlah TKSK Kabupaten dan Kota</t>
  </si>
  <si>
    <t>Peningkatan kualitas pendataan PMKS</t>
  </si>
  <si>
    <t>Kegiatan Pembinaan dan fasilitasi pendaftaran penduduk di Kabupaten dan Kota se Provinsi Jambi</t>
  </si>
  <si>
    <t>Kegiatan Pembinaan dan fasilitasi Pencatatan Sipil di Kabupaten dan Kota se Provinsi Jambi</t>
  </si>
  <si>
    <t>Kegiatan Koordinasi, Pembinaan dan Sosialisasi pengembangan sistem administrasi Kependudukan dan pencatatan sipil</t>
  </si>
  <si>
    <t>Kegiatan pengadaan kendaraan dinas/operasional</t>
  </si>
  <si>
    <t xml:space="preserve">Kegiatan Pengadaan komputer </t>
  </si>
  <si>
    <t>Kegiatan rehabilitasi sedang/ berat gedung kantor</t>
  </si>
  <si>
    <t>Kegiatan Penyediaan Tanah untuk Pembangunan Panti Rehabilitasi Disabilitas dan Tuna Sosial</t>
  </si>
  <si>
    <t>Kegiatan Pembangunan Panti Sosial Disabilitas dan Tuna Sosial (Gepeng)</t>
  </si>
  <si>
    <t>Kegiatan Revitalisasi Panti</t>
  </si>
  <si>
    <t>Rakor Sosial Kabupaten/Kota se Provinsi Jambi</t>
  </si>
  <si>
    <t>Kegiatan Pengumpulan dan pengelolaan Data PMKS se Provinsi Jambi</t>
  </si>
  <si>
    <t>Kegiatan Penyuluhan Sosial Pembangunan Kessos ke Kabupaten/Kota</t>
  </si>
  <si>
    <t>Kegiatan keikutsertaan pameran dalam dan luar daerah</t>
  </si>
  <si>
    <t>Jumlah pengelolaan dan pemanfaatan data kependudukan</t>
  </si>
  <si>
    <t>Jumlah Kab/Kota yang menyelenggarakan pendaftaran penduduk</t>
  </si>
  <si>
    <t>Jumlah Kab/Kota yang menyelenggarakan pencatatan sipil</t>
  </si>
  <si>
    <t>Jumlah Kab/Kota yang menyelenggarakan pemanfaatan sistem adm. Kependudukan dan pencatatan sipil</t>
  </si>
  <si>
    <t>Jumlah kendaraan dinas roda 2 dan roda 4</t>
  </si>
  <si>
    <t>Jumlah gedung kantor yang direhab</t>
  </si>
  <si>
    <t>Jumlah Lokasi Pembangunan Panti Disabilitas dan TS</t>
  </si>
  <si>
    <t>Jumlah gedung Kantor yang dibangun</t>
  </si>
  <si>
    <t>Jumlah gedung Kantor yang direvitalisasi</t>
  </si>
  <si>
    <t>Jumlah dokumentasi laporan SKPD</t>
  </si>
  <si>
    <t>Jumlah Data PMKS yang tersedia</t>
  </si>
  <si>
    <t>Jumlah infornasi yang disebarluaskan kepada masyarakat</t>
  </si>
  <si>
    <t>Jumlah kegiatan expo pembangunan kessos yang dilaksanakan</t>
  </si>
  <si>
    <t>Penataan Adm. Kependudukan</t>
  </si>
  <si>
    <t>Penataan Adm. Pencatatan Sipil</t>
  </si>
  <si>
    <t>Penataan Adm. Kependudukan dan Capil</t>
  </si>
  <si>
    <t>Pemenuhan SPM Bidang Sosial</t>
  </si>
  <si>
    <t>1.03 %</t>
  </si>
  <si>
    <t>200 KK</t>
  </si>
  <si>
    <t>56000 KK</t>
  </si>
  <si>
    <t>5 %</t>
  </si>
  <si>
    <t>250 KK</t>
  </si>
  <si>
    <t>400 KK</t>
  </si>
  <si>
    <t xml:space="preserve">8 Kab </t>
  </si>
  <si>
    <t>2 KSB</t>
  </si>
  <si>
    <t>35 org</t>
  </si>
  <si>
    <t>110 org</t>
  </si>
  <si>
    <t>15 Pgd</t>
  </si>
  <si>
    <t>250 org</t>
  </si>
  <si>
    <t>1 Lbg</t>
  </si>
  <si>
    <t>5.6 %</t>
  </si>
  <si>
    <t>800 Lbr</t>
  </si>
  <si>
    <t>5 Rek</t>
  </si>
  <si>
    <t>4 Trw</t>
  </si>
  <si>
    <t>77077 lbr</t>
  </si>
  <si>
    <t>30 paket</t>
  </si>
  <si>
    <t>150 unit</t>
  </si>
  <si>
    <t>20 unit</t>
  </si>
  <si>
    <t>4 paket</t>
  </si>
  <si>
    <t>50 unit</t>
  </si>
  <si>
    <t>130 unit</t>
  </si>
  <si>
    <t>4 pkt</t>
  </si>
  <si>
    <t>2 lok</t>
  </si>
  <si>
    <t>2 pkt</t>
  </si>
  <si>
    <t>240 bh</t>
  </si>
  <si>
    <t>3 Lap</t>
  </si>
  <si>
    <t>1.15 %</t>
  </si>
  <si>
    <t>600 KK</t>
  </si>
  <si>
    <t>560 KK</t>
  </si>
  <si>
    <t>57000 KK</t>
  </si>
  <si>
    <t>5.17 %</t>
  </si>
  <si>
    <t>2.22 %</t>
  </si>
  <si>
    <t>25 org</t>
  </si>
  <si>
    <t>90 org</t>
  </si>
  <si>
    <t>120 org</t>
  </si>
  <si>
    <t>12 org</t>
  </si>
  <si>
    <t>50 org</t>
  </si>
  <si>
    <t>5.7 %</t>
  </si>
  <si>
    <t>32 org</t>
  </si>
  <si>
    <t>10 paket</t>
  </si>
  <si>
    <t>200 unit</t>
  </si>
  <si>
    <t>52 unit</t>
  </si>
  <si>
    <t>140 unit</t>
  </si>
  <si>
    <t>250 bh</t>
  </si>
  <si>
    <t>Tersedianya layanan komunikasi daya air dan listrik</t>
  </si>
  <si>
    <t>Tertib pengelolaan administrasi keuangan</t>
  </si>
  <si>
    <t>Terjaganya  kebersihan kantor</t>
  </si>
  <si>
    <t>Pemenuhan pelayanan administrasi  kantor</t>
  </si>
  <si>
    <t>Tersedianya instalasi listrik dan penerangan kantor</t>
  </si>
  <si>
    <t>Penyediaan makanan dan minuman kegiatan dalam memberikan pelayanan</t>
  </si>
  <si>
    <t>Pengadaan Kendaraan Dinas Operasional.</t>
  </si>
  <si>
    <t>Mobilitas  aparatur dalam pelaksanaan tugas</t>
  </si>
  <si>
    <t>Pemenuhan perlengkapan kerja untuk memberikan pelayanan</t>
  </si>
  <si>
    <t xml:space="preserve">Pemenuhan peralatan kerja </t>
  </si>
  <si>
    <t>Perawatan gedung tempat kerja</t>
  </si>
  <si>
    <t xml:space="preserve">Terpeliharanya kendaraan dinas operasional </t>
  </si>
  <si>
    <t xml:space="preserve">Pemeliharaan Rutin/Berkala Perlengkapan Gedung Kantor </t>
  </si>
  <si>
    <t>Sosialisasi  peraturan perundang - undangan</t>
  </si>
  <si>
    <t>Meningkatnya  aparatur, badan hukum dan masyarakat yang memahami peraturan perundang-undangan</t>
  </si>
  <si>
    <t xml:space="preserve">Sosialisasi penerapan SPM Trantibumlinmas </t>
  </si>
  <si>
    <t>Meningkatnya Profesionalitas apratur Satpol PP</t>
  </si>
  <si>
    <t>Pengembangan sistim pelaporan capaian kinerja dan keuangan</t>
  </si>
  <si>
    <t xml:space="preserve">Sinkronisasi dan efektifitas pelaksanaan program/ kegiatan serta laporan </t>
  </si>
  <si>
    <t>Peningkatan kesiap siagaan, mental, fisik dan disiplin guna Pelaksanaan Tugas.</t>
  </si>
  <si>
    <t>Kerjasama pengembangan kemampuan aparat polisi pamong praja dengan TNI /POLRI dan kejaksaan</t>
  </si>
  <si>
    <t>Pengamanan penyampaian aspirasi masyarakat.</t>
  </si>
  <si>
    <t>Peningkatan kerjasama dalam penegakan produk hukum daerah</t>
  </si>
  <si>
    <t>Terwujudnya kerjasama lintas sektoral dalam penegakan produk hukum daerah</t>
  </si>
  <si>
    <t>Pemberdayaan masyarakat untuk menjaga ketertiban dan keamanan</t>
  </si>
  <si>
    <t>Pembentukan satuan keamanan lingkungan di masyarakat</t>
  </si>
  <si>
    <t>Terbentuknya satuan linmas di masyarakat.</t>
  </si>
  <si>
    <t>Deteksi dini bencana alam dan potensi terorisme</t>
  </si>
  <si>
    <t>Meningkatnya kemampuan Satlinmas dalam mendeteksi sedini mungkin bencana alam dan potensi terorisme</t>
  </si>
  <si>
    <t>Peningkatan Kapasitas  Anggota Satuan Perlindungan Masyarakat</t>
  </si>
  <si>
    <t>Terciptanya perlindungan HAM di masyarakat</t>
  </si>
  <si>
    <t>Penyuluhan pencegahan dan penanggulangan penyalah guanan narkoba</t>
  </si>
  <si>
    <t>Tersuluhnya pencegahan dan penanggulangan penyalah gunaan narkoba</t>
  </si>
  <si>
    <t>Peningkatan Kesiagaan dan Pencegahan Kebakaran</t>
  </si>
  <si>
    <t>Pengawasan pelaksanaan kebijakan pencegahan kebakaran</t>
  </si>
  <si>
    <t xml:space="preserve">Penyuluhan pencegahan bahaya kebakaran </t>
  </si>
  <si>
    <t>Kab/Kota</t>
  </si>
  <si>
    <t>Provinsi, kab/kota</t>
  </si>
  <si>
    <t>Provinsi dan Kab/Kota</t>
  </si>
  <si>
    <t>60 Org/4 Paket</t>
  </si>
  <si>
    <t>3000 Org</t>
  </si>
  <si>
    <t>11 Kab/Kota Provinsi Jambi</t>
  </si>
  <si>
    <t>24 org</t>
  </si>
  <si>
    <t>11 Kabupaten/Kota Provinsi Jambi</t>
  </si>
  <si>
    <t>Jumlah wirausaha yang lebih produktif menyerap tenaga kerja</t>
  </si>
  <si>
    <t>11  Kab/Kota</t>
  </si>
  <si>
    <t>Sertifikasi Kompetensi bagi   lulusan  lembaga pelatihan  (BLK dan LPKS )</t>
  </si>
  <si>
    <t>Jumlah peserta yang memperoleh pendidikan dan pelatihan bahasa asing</t>
  </si>
  <si>
    <t>160  Org</t>
  </si>
  <si>
    <t>10 Pkt (160 Org)</t>
  </si>
  <si>
    <t xml:space="preserve">Rapat  Koordinasi  Bidang Pelatihan dan Produktifitas </t>
  </si>
  <si>
    <t>Persamaan persepsi penyelenggaraan pelatihan dan Produktifitas sesuai No.23 Tahun 2014</t>
  </si>
  <si>
    <t>1 Keg</t>
  </si>
  <si>
    <t>Akreditasi  Lembaga  Pelatihan Kerja (LPKS dan BLK)</t>
  </si>
  <si>
    <t>Peningkatan kualitas  lembaga  pelatihan kerja sesuai standar.</t>
  </si>
  <si>
    <t>10  LPK</t>
  </si>
  <si>
    <t xml:space="preserve"> Sosialisasi  Bulan K3 Tahun 2019 dan Penghargaan K3 </t>
  </si>
  <si>
    <t>Lokasi ditentukan sesuai kesepakatan</t>
  </si>
  <si>
    <t>225 titik</t>
  </si>
  <si>
    <t xml:space="preserve">Pengawasan terhadap pekerja anak </t>
  </si>
  <si>
    <t>6 Kabupaten/Kota</t>
  </si>
  <si>
    <t>20 org  unsur perusahaan dan 350 perusahaan</t>
  </si>
  <si>
    <t>1 Kasus</t>
  </si>
  <si>
    <t xml:space="preserve">20 org/perusahaan </t>
  </si>
  <si>
    <t xml:space="preserve">Pengembangan  Mekanisme LKS  tripartit </t>
  </si>
  <si>
    <t xml:space="preserve">penetapan   UMP  Tahunan  </t>
  </si>
  <si>
    <t>Pemetaan Deteksi dini  Kerawanan Hubungan  Industri  perusahaan  diwilayah  Provinsi Jambi</t>
  </si>
  <si>
    <t>Terdeteksinya kerawanan hubungan  industri ditempat kerja</t>
  </si>
  <si>
    <t>Pembinaaan  BPJS diperusahaan  diwilayah Provinsi Jambi</t>
  </si>
  <si>
    <t xml:space="preserve">Meningkatnya   pemahaman  manfaat  program  BPJS untuk kepersertaaan </t>
  </si>
  <si>
    <t xml:space="preserve">20 orang  unsur perusahaan dan 120  perusahaan </t>
  </si>
  <si>
    <t>(Srl, Tebo , Bungo, Kerinci,  Ma.jambi ,  TJ Timur, batang hari, merangin)</t>
  </si>
  <si>
    <t>8 Kabupaten</t>
  </si>
  <si>
    <t>Jawa Barat, Jawa Timur, DIY,…...</t>
  </si>
  <si>
    <t>4 Provinsi dan 4 Kabupaten</t>
  </si>
  <si>
    <t>Muaro Jambi</t>
  </si>
  <si>
    <t>1 Kabupaten</t>
  </si>
  <si>
    <t>4 Kab ( Tj Timur, Bthari,Srl, Kerinci)</t>
  </si>
  <si>
    <t>(Kab. Srl, bungo , tj timur)</t>
  </si>
  <si>
    <t>3  Paket</t>
  </si>
  <si>
    <t>Jumlah bahan bacaan Peraturan perundang  undangan</t>
  </si>
  <si>
    <t>Kegiatan Pengadaan  Kendaraan Dinas/ Operasional</t>
  </si>
  <si>
    <t>Kendaaraan Dinas Roda 4  (3) Kepala UPT Pengawasan</t>
  </si>
  <si>
    <t>Kendaraan Dinas Roda 2  eselon 4</t>
  </si>
  <si>
    <t>15 Unit</t>
  </si>
  <si>
    <t>Kegiatan rehabilitasi  sedang/berat gedung kantor</t>
  </si>
  <si>
    <t xml:space="preserve"> gedung kantor yang direhap </t>
  </si>
  <si>
    <t>Gedung  BLK</t>
  </si>
  <si>
    <t xml:space="preserve">1  Paket </t>
  </si>
  <si>
    <t>Data - Data SIPD Nakertrans terpenuhi</t>
  </si>
  <si>
    <t>Peningkatan pembinaan jasmani dan rohani</t>
  </si>
  <si>
    <t>7 Laporan</t>
  </si>
  <si>
    <t>Penyediaan jasa komunikasi, sumber daya air dan listrik</t>
  </si>
  <si>
    <t>Penyediaan jasa administrasi keuangan</t>
  </si>
  <si>
    <t>Penyediaan alat tulis kantor</t>
  </si>
  <si>
    <t>Penyediaan barang cetakan dan penggandaan</t>
  </si>
  <si>
    <t>Penyediaan komponen instalasi listrik/penerangan bangunan kantor</t>
  </si>
  <si>
    <t>Rapat-rapat kordinasi dan konsultasi ke luar daerah</t>
  </si>
  <si>
    <t>Pengadaan perlengkapan gedung kantor</t>
  </si>
  <si>
    <t>Pengadaan peralatan gedung kantor</t>
  </si>
  <si>
    <t>Pengadaan Komputer</t>
  </si>
  <si>
    <t>Pemeliharaan rutin/berkala kendaraan dinas/operasional</t>
  </si>
  <si>
    <t>Pengadaan pakaian dinas beserta perlengkapannya</t>
  </si>
  <si>
    <t>Kegiatan Penelitian dan Pengembangan Subbid Ekonomi</t>
  </si>
  <si>
    <t>Kegiatan Penelitian Subbid Ekonomi</t>
  </si>
  <si>
    <t>Kegiatan Penelitian Subbid Pengembangan Fisik, Wilayah dan Prasarana</t>
  </si>
  <si>
    <t>Kegiatan Penelitian Subbid Sumber Daya Alam dan Lingkungan Hidup</t>
  </si>
  <si>
    <t>Kegiatan Penelitian Subbid Sosial Budaya</t>
  </si>
  <si>
    <t>Kegiatan Penelitian Subbid Pemberdayaan Masayarakt</t>
  </si>
  <si>
    <t>Kegiatan Penelitian Subbid Kependudukan</t>
  </si>
  <si>
    <t>Monitoring dan Evaluasi dan Pelaporan hasil-hasil kinerja Balitbangda</t>
  </si>
  <si>
    <t xml:space="preserve">Dewan Riset Daerah (DRD) Provinsi Jambi </t>
  </si>
  <si>
    <t>Penguatan Jaringan Penelitian (Jarlit) di Provinsi Jambi</t>
  </si>
  <si>
    <t>Kompetensi Peneliti</t>
  </si>
  <si>
    <t>Kegiatan Penelitian Subbid Data dan Pengkajian Peratuiran/Basis Data Kelitbangan</t>
  </si>
  <si>
    <t>Kegiatan Perlindungn Hukum Hak Kekayaan Intelektual (HKI) Komunal maupun Indikasi Geografis</t>
  </si>
  <si>
    <t>Kegiatan Science Park di Provinsi Jambi</t>
  </si>
  <si>
    <t>Kegiatan Penguatan dan Pengembangan Sistem Inovasi Daerah</t>
  </si>
  <si>
    <t>Kegiatan Pengembangan Kelembagaan Sentra Promosi Pemasaran IPTEK (PROMPTEK)</t>
  </si>
  <si>
    <t xml:space="preserve">Penerapan dan Pengembangan Chitin-Chitosan </t>
  </si>
  <si>
    <t>Jambi</t>
  </si>
  <si>
    <t>Periode pemakaian jasa kebersihan kantor (triwulan)</t>
  </si>
  <si>
    <t>4 triwulan</t>
  </si>
  <si>
    <t>Jumlah jenis ATK (jenis)</t>
  </si>
  <si>
    <t>51 jenis</t>
  </si>
  <si>
    <t>Jumlah barang cetakan dan penggandaan (jenis)</t>
  </si>
  <si>
    <t>jumlah komponen instalasi listrik/ penerangan bangunan kantor (jenis)</t>
  </si>
  <si>
    <t>Jumlah bahan bacaan dan perundang-undangan (paket)</t>
  </si>
  <si>
    <t>530 orang</t>
  </si>
  <si>
    <t>Jumlah rapat koordinasi dan konsultasi yang dilaksanakan (kali)</t>
  </si>
  <si>
    <t>Persentase pemenuhan kebutuhan sarana dan prasarana kerja aparatur sesuai standar daerah</t>
  </si>
  <si>
    <t>5 unit</t>
  </si>
  <si>
    <t>Jumlah gedung kantoryang direhab sedang/berat</t>
  </si>
  <si>
    <t>Persentase peningkatan disiplin aparatur</t>
  </si>
  <si>
    <t xml:space="preserve">Persentase SDM yang Berkualitas </t>
  </si>
  <si>
    <t>5 orang</t>
  </si>
  <si>
    <t>Jumlah Rekomendasi yang diaplikasikan oleh SKPD</t>
  </si>
  <si>
    <t>2 Rekomendasi</t>
  </si>
  <si>
    <t>1 Rekomendasi</t>
  </si>
  <si>
    <t>Jumlah inkubator bisnis binaan Balitbangda Prov. Jambi</t>
  </si>
  <si>
    <t>1 inkubator bisnis</t>
  </si>
  <si>
    <t>Jumlah Buku Laporan Monev (buku)</t>
  </si>
  <si>
    <t>13 Buku</t>
  </si>
  <si>
    <t>Jumlah workshop (kali)</t>
  </si>
  <si>
    <t>4 kali</t>
  </si>
  <si>
    <t>Jumlah pelaksanaan rakor (kali)</t>
  </si>
  <si>
    <t>2  kali</t>
  </si>
  <si>
    <t xml:space="preserve">Jumlah Tindak lanjut kerjasama yang sudah dilaksanakan </t>
  </si>
  <si>
    <t>Jumlah Seminar/Publikasi hasil Penelitian, Lokakarya,  yang diikuti dan Workshop</t>
  </si>
  <si>
    <t>Jumlah buku   dan Sosialisasi SDG</t>
  </si>
  <si>
    <t>1 buku SDG dan 1 kali Sosialisasi</t>
  </si>
  <si>
    <t>Jumlah Basis Data Kelitbangan</t>
  </si>
  <si>
    <t>Jumlah judul yang diseminarkan</t>
  </si>
  <si>
    <t>50 Judul</t>
  </si>
  <si>
    <t xml:space="preserve">Jumlah HKI yang mempunyai Perlindungan Hukum  </t>
  </si>
  <si>
    <t>Masy/swasta</t>
  </si>
  <si>
    <t xml:space="preserve">1 Dokumen </t>
  </si>
  <si>
    <t>Jumlah Tahapan Pembangunan Science Park</t>
  </si>
  <si>
    <t xml:space="preserve">19.70 Ha </t>
  </si>
  <si>
    <t>Jumlah Inovasi Daerah dan Roadmap SIDa, Sosialisasi dan Promosi SIDa</t>
  </si>
  <si>
    <t xml:space="preserve">6 Inovasi Daerah, 1 Roadmap SIDa, 1 kali sosialisasi </t>
  </si>
  <si>
    <t>Jumlah Inovasi Teknologi, KTI yang dihasilkan dan Promosi Kelitbangan</t>
  </si>
  <si>
    <t>6 TTG , 12 KTI, 1 kali Pameran</t>
  </si>
  <si>
    <t xml:space="preserve">Jumlah Kaji Terap Chitin-Chitosan </t>
  </si>
  <si>
    <t xml:space="preserve">1 Kali  </t>
  </si>
  <si>
    <t>DINAS PERPUSTAKAAN DAN ARSIP DAERAH</t>
  </si>
  <si>
    <t>PROGRAM: PELAYANAN ADMINISTRASI PERKANTORAN</t>
  </si>
  <si>
    <t>Kegiatan: Penyediaan Jasa Komunikasi, Sumber Daya Air dan Listrik</t>
  </si>
  <si>
    <t>Periode pembayaran rekening</t>
  </si>
  <si>
    <t>Kegiatan: Penyediaan Jasa Administrasi Keuangan</t>
  </si>
  <si>
    <t>Kegiatan: Penyediaan Jasa Kebersihan Kantor</t>
  </si>
  <si>
    <t>Periode pemakaian jasa kebersihan kantor</t>
  </si>
  <si>
    <t>Kegiatan: Penyediaan Alat Tulis Kantor</t>
  </si>
  <si>
    <t>Jumlah jenis ATK</t>
  </si>
  <si>
    <t>Kegiatan: Penyediaan Barang Cetakan dan Penggandaan</t>
  </si>
  <si>
    <t>Kegiatan: Penyediaan Komponen Instalasi Listrik/ Penerangan Bangunan Kantor</t>
  </si>
  <si>
    <t>Jumlah komponen instalasi listrik/ penerangan bangunan kantor</t>
  </si>
  <si>
    <t>Kegiatan: Penyediaan Bahan Bacaan dan Peraturan Perundang-undangan</t>
  </si>
  <si>
    <t>Kegiatan: Penyediaan Makanan dan Minuman</t>
  </si>
  <si>
    <t>Jumlah peserta rapat/tamu dan lain-lain</t>
  </si>
  <si>
    <t>Kegiatan: Rapat-rapat Koordinasi dan Konsultasi ke Luar Daerah</t>
  </si>
  <si>
    <t>Jumlah rapat koordinasi dan konsultasi yang dilaksanakan</t>
  </si>
  <si>
    <t>Kegiatan: Penyediaan Jasa Publikasi / iklan / karangan bunga dan dokumentasi</t>
  </si>
  <si>
    <t>Jumlah jasa publikasi/iklan/karangan bunga dan dokumentasi</t>
  </si>
  <si>
    <t>PROGRAM: PENINGKATAN SARANA DAN PRASARANA APARATUR</t>
  </si>
  <si>
    <t>Kegiatan: Pengadaan Peralatan Gedung Kantor</t>
  </si>
  <si>
    <t>Kegiatan: Pemeliharaan Rutin/ Berkala Gedung Kantor</t>
  </si>
  <si>
    <t>Kegiatan: Pemeliharaan Rutin/ Berkala Kendaraan Dinas/ Operasional</t>
  </si>
  <si>
    <t>Jumlah kendaraan dinas yang terpelihara</t>
  </si>
  <si>
    <t>Kegiatan: Pemeliharaan Rutin/ Berkala Peralatan Gedung Kantor</t>
  </si>
  <si>
    <t>PROGRAM: PENINGKATAN DISIPLIN APARATUR</t>
  </si>
  <si>
    <t>Kegiatan: Pengadaan Pakaian Dinas Harian dan Batik</t>
  </si>
  <si>
    <t>PROGRAM: PENINGKATAN KAPASITAS SUMBER DAYA APARATUR</t>
  </si>
  <si>
    <t>Kegiatan: Pendidikan dan Pelatihan Formal</t>
  </si>
  <si>
    <t>PROGRAM: PENINGKATAN PENGEMBANGAN SISTEM PELAPORAN CAPAIAN KINERJA DAN KEUANGAN</t>
  </si>
  <si>
    <t>Kegiatan: Monitoring Perpustakaan dan Kearsipan dalam Provinsi Jambi</t>
  </si>
  <si>
    <t>Jumlah laporan monev</t>
  </si>
  <si>
    <t>Kegiatan : penyusunan laporan dan evaluasi kinerja DPAD Provinsi Jambi</t>
  </si>
  <si>
    <t>Juamlah Laporan</t>
  </si>
  <si>
    <t>Kegiatan: Rapat Koordinasi Bidang Perpustakaan dan Kearsipan se-Provinsi Jambi</t>
  </si>
  <si>
    <t>Jumlah laporan Rakor</t>
  </si>
  <si>
    <t>PROGRAM: PELAYANAN DAN PENGEMBANGAN BUDAYA BACA DAN PEMBINAAN PERPUSTAKAAN</t>
  </si>
  <si>
    <t>Jumlah pengunjung</t>
  </si>
  <si>
    <t>Kegiatan: Pemeliharaan pelestarian bahan pustaka</t>
  </si>
  <si>
    <t>jumlak pelaksanaan fumigasi</t>
  </si>
  <si>
    <t>PROGRAM: PEMBINAAN, PENGEMBANGAN PERPUSTAKAAN DAN KEGEMARAN MEMBACA</t>
  </si>
  <si>
    <t>Kegiatan :standarisasi dan akreditasi kelembagaan perpustakaan</t>
  </si>
  <si>
    <t>Persentase jumlah perpustakaan yang memenuhi standar</t>
  </si>
  <si>
    <t>Kegiatan Rakor Pengembangan perpustakaan se-provinsi Jambi</t>
  </si>
  <si>
    <t>Kegiatan : Pemasyarakatan minat baca</t>
  </si>
  <si>
    <t>Jumlah promosi</t>
  </si>
  <si>
    <t>Persentase jumlah tenaga pengelola perpustakaan yang terampil</t>
  </si>
  <si>
    <t>Kegiatan: Penilaian Angka Kredit Jabatan Fungsional Pustakawan</t>
  </si>
  <si>
    <t>Jumlah pelaksanaan penilaian</t>
  </si>
  <si>
    <t>PROGRAM: PELAYANAN, PENGOLAHAN DAN AKUISISI ARSIP</t>
  </si>
  <si>
    <t>Kegiatan:pendataan,  penataan  dan penyusutan arsip</t>
  </si>
  <si>
    <t>Jumlah arsip yang didata</t>
  </si>
  <si>
    <t>Jumlah arsip yang diakuisisi dan ditelusuri</t>
  </si>
  <si>
    <t>PROGRAM: PEMBINAAN, PENGEMBANGAN DAN PELESTARIAN ARSIP</t>
  </si>
  <si>
    <t>Jumlah skpd / peserta yang mengikuti bintek</t>
  </si>
  <si>
    <t>Jumlah pelaksanaan fumigasi</t>
  </si>
  <si>
    <t>Kegiatan: Pengadaan Kendaraan Dinas/Operasional</t>
  </si>
  <si>
    <t xml:space="preserve">Jumlah kendaraan dinas  </t>
  </si>
  <si>
    <t>Kegiatan : Pengembangan koleksi deposit, pengadaan dan pengolahan bahan perpustakaan</t>
  </si>
  <si>
    <t xml:space="preserve">Jumlah Koleksi  </t>
  </si>
  <si>
    <t>Kegiatan :  pemasyarakatan minat dan kebiasaan membaca untuk mendorong terwujudnya masyarakat pembelajar dan Workshop/Supervisi/Penyuluhan</t>
  </si>
  <si>
    <t>Kegiatan Pengembangan aparatur tenaga pengelola perpustakaan dan revitalisasi pengembangan perpustakaan umum melalui transformasi pelayanan perpustakaan berbasis inklusi sosial</t>
  </si>
  <si>
    <t>Kegiatan : Survey kepuasan masyarakat dan seminar pengkajian minat dan kegemaran membaca</t>
  </si>
  <si>
    <t>Jumlah seminar dan survey</t>
  </si>
  <si>
    <t>Kegiatan:Akuisisi, penelusuran arsip dan pengembangan khasanah arsip</t>
  </si>
  <si>
    <t>Kegiatan : publikasi, mobilisasi informasi layanan kearsipan</t>
  </si>
  <si>
    <t>Jumlah pengguna arsip</t>
  </si>
  <si>
    <t>Kegiatan : Bimtek bagi pengelola kearsiapan se-Provinsi Jambi</t>
  </si>
  <si>
    <t xml:space="preserve">Kegiatan : Peningkatan mutu pemeliharaan dan pelestarian arsip </t>
  </si>
  <si>
    <t>Kegiatan : penyusunan peraturan Gubernur SKKAD</t>
  </si>
  <si>
    <t>jumlah pergub</t>
  </si>
  <si>
    <t>Kegiatan : revisi Peraturan Daerah Nomor 5 Tahun 2011</t>
  </si>
  <si>
    <t>jumlah perda yang direvisi</t>
  </si>
  <si>
    <t>Persentase puskesmas yang melaksanakan pelayanan Kesehatan Trasdisional</t>
  </si>
  <si>
    <t>Jumlah kecamatan yang mempunyai puskesmas terakreditasi</t>
  </si>
  <si>
    <t>189 Kec</t>
  </si>
  <si>
    <t>194 Kec</t>
  </si>
  <si>
    <t>12 RS</t>
  </si>
  <si>
    <t>150 PKM</t>
  </si>
  <si>
    <t>Persentase pemeriksaan laboratorium yang dilayani</t>
  </si>
  <si>
    <t>Persentase parameter pelayanan laboratorium terakreditasi</t>
  </si>
  <si>
    <t>Persentase ketersediaan obat vaksin dan perbekkes di Provinsi Jambi</t>
  </si>
  <si>
    <t>Pengadaan Obat dan Bufferstock</t>
  </si>
  <si>
    <t>30 sarana</t>
  </si>
  <si>
    <t>Peningkatan pengawasan dan Pemberdayaan Konsumen/Masyarakat terhadap Obat, keamanan pangan dan bahan berbahaya</t>
  </si>
  <si>
    <t>6 Kab/Kota</t>
  </si>
  <si>
    <t>Persentase Kepesertaan Jaminan Kesehatan bagi Masyarakat Tidak Mampu yang ditanggung oleh Pemerintah Provinsi Jambi (76.086 Jiwa tahun 2020)</t>
  </si>
  <si>
    <t>76.086 jiwa</t>
  </si>
  <si>
    <t>64.020 Jiwa</t>
  </si>
  <si>
    <t>Jumlah Kab/Kota yang menyelenggarakan District Health Account (DHA)</t>
  </si>
  <si>
    <t>350 orang</t>
  </si>
  <si>
    <t>493 org</t>
  </si>
  <si>
    <t xml:space="preserve">Persentase Kab/Kota yang 50% desa/kelurahannya melaksanakan deteksi dini faktor resiko PTM </t>
  </si>
  <si>
    <t>Persentase Kabupaten melaksanakan Surveilans Gizi</t>
  </si>
  <si>
    <t>Persentase Ibu Hamil KEK mendapatkan PMT</t>
  </si>
  <si>
    <t>Persentase Bayi usia 0-6 bulan mendapatkan ASI Ekskusif</t>
  </si>
  <si>
    <t>1.150 desa</t>
  </si>
  <si>
    <t>Persentase Kab/Kota/Kawasan yang telah melaksanakan Kab/Kota/Kawasan sehat</t>
  </si>
  <si>
    <t>Persentase Kab/Kota melaksanakan kegiatan kesehatan Olahraga pada kelompok masyarakat di wilayah kerjanya</t>
  </si>
  <si>
    <t>6 Kebijakan</t>
  </si>
  <si>
    <t>Persentase Dokumen Perencanaan, Evaluasi Informasi Kesehatan</t>
  </si>
  <si>
    <t>Jumlah kab/Kota yang melaporkan data kesehatan melalui jaringan Komunikasi data (KOMDAT)</t>
  </si>
  <si>
    <t xml:space="preserve">Jumlah publikasi Hasil penelitian kesehatan </t>
  </si>
  <si>
    <t>1 publikasi</t>
  </si>
  <si>
    <t xml:space="preserve">Jumlah publikasi hasil capaian program kesehatan </t>
  </si>
  <si>
    <t>Persentase penempatan tenaga strategis (PTT, Nusantara Sehat dan Penugasan Khusus dan Wajib Kerja Spesialis) dari Provinsi Jambi ke Ke Kab/Kota</t>
  </si>
  <si>
    <t>15 kendaraan</t>
  </si>
  <si>
    <t>Persentase PNS yang displin</t>
  </si>
  <si>
    <t>Kegiatan  sosialisasi peraturan perundang-undangan</t>
  </si>
  <si>
    <t>18 orang</t>
  </si>
  <si>
    <t>Jumlah laporan prognosis realisasi anggaran</t>
  </si>
  <si>
    <t>Pembinaan pengelola administrasi Keuangan dan Barang Milik Negara</t>
  </si>
  <si>
    <t>Jumlah Dokumen Nilai Asset tetap yang telah mendapatkan Penetapan Status Pengguna (PSP) sesuai ketentuan</t>
  </si>
  <si>
    <t>8</t>
  </si>
  <si>
    <t>9</t>
  </si>
  <si>
    <t>10</t>
  </si>
  <si>
    <t>11</t>
  </si>
  <si>
    <t>12</t>
  </si>
  <si>
    <t>13</t>
  </si>
  <si>
    <t>14</t>
  </si>
  <si>
    <t>15</t>
  </si>
  <si>
    <t>16</t>
  </si>
  <si>
    <t>17</t>
  </si>
  <si>
    <t>18</t>
  </si>
  <si>
    <t>19</t>
  </si>
  <si>
    <t>20</t>
  </si>
  <si>
    <t>21</t>
  </si>
  <si>
    <t>22</t>
  </si>
  <si>
    <t>23</t>
  </si>
  <si>
    <t>24</t>
  </si>
  <si>
    <t>Persentase penyelesaian administrasi perkantoran</t>
  </si>
  <si>
    <t>Kegiatan Penyediaan Jasa Komunikasi, Sumber Daya Air dan Listrik</t>
  </si>
  <si>
    <t>45 org</t>
  </si>
  <si>
    <t>Kegiatan Penyediaan Jasa Perbaikan Peralatan Kerja</t>
  </si>
  <si>
    <t>Jumlah peralatan kerja yang diperbaiki</t>
  </si>
  <si>
    <t>83 unit</t>
  </si>
  <si>
    <t>5 set</t>
  </si>
  <si>
    <t xml:space="preserve">Jumlah barang cetakan dan penggandaan </t>
  </si>
  <si>
    <t>Kegiatan Penyediaan Komponen Instalasi Listrik/Penerangan Bangunan Kantor</t>
  </si>
  <si>
    <t xml:space="preserve">jumlah komponen instalasi listrik/ penerangan bangunan kantor </t>
  </si>
  <si>
    <t>2 jenis</t>
  </si>
  <si>
    <t>1728 eks</t>
  </si>
  <si>
    <t>Jumlah peserta rapat/tamu/dll</t>
  </si>
  <si>
    <t>300 org</t>
  </si>
  <si>
    <t>504 OH</t>
  </si>
  <si>
    <t>Program peningkatan sarana dan prasarana disiplin aparatur</t>
  </si>
  <si>
    <t xml:space="preserve">Persentase peningkatan sarana dan prasarana aparatur </t>
  </si>
  <si>
    <t>Kegiatan Pengadaan Kendaraan Dinas/Operasional</t>
  </si>
  <si>
    <t>Jumlah pengadaan kendaraan dinas/ operasional</t>
  </si>
  <si>
    <t>14 jenis</t>
  </si>
  <si>
    <t>Kegiatan Pemeliharaan Rutin/Berkala Gedung Kantor</t>
  </si>
  <si>
    <t>14 gedung</t>
  </si>
  <si>
    <t>Kegiatan Pemeliharaan Rutin/Berkala Kendaraan Dinas/Operasional</t>
  </si>
  <si>
    <t>45 unit</t>
  </si>
  <si>
    <t>Persentase keterlaksanaan  rehab gedung kantor</t>
  </si>
  <si>
    <t>Kegiatan Pengadaan Pakaian Dinas Beserta Perlengkapannya</t>
  </si>
  <si>
    <t>156 stel</t>
  </si>
  <si>
    <t>Persentase peningkatan kapasitas sumber daya aparatur</t>
  </si>
  <si>
    <t>Kegiatan Bimbingan Teknis Implementasi Peraturan Perundang-Undangan</t>
  </si>
  <si>
    <t>Jumlah pegawai yang mengikuti Bimtek implementasi peraturan perundang-undangan</t>
  </si>
  <si>
    <t>Nilai SAKIP</t>
  </si>
  <si>
    <t>Kegiatan Penyusunan Laporan dan Evaluasi Kinerja SKPD</t>
  </si>
  <si>
    <t>6 dokumen</t>
  </si>
  <si>
    <t>6 dok</t>
  </si>
  <si>
    <t>Program peningkatan peran serta kepemudaan</t>
  </si>
  <si>
    <t>Persentase peningkatan peran serta kepemudaan</t>
  </si>
  <si>
    <t>Kegiatan seleksi dan pelatihan paskibraka tingkat Provinsi dan Nasional</t>
  </si>
  <si>
    <t>Jumlah peserta paskibraka yang memenuhi kriteria, berkualitas dan memiliki kompetensi</t>
  </si>
  <si>
    <t>56 org</t>
  </si>
  <si>
    <t>Kegiatan Bulan Bakti Pemuda</t>
  </si>
  <si>
    <t>Jumlah pemuda yang difasilitasi dalam pengembangan kepemudaan</t>
  </si>
  <si>
    <t>88 org</t>
  </si>
  <si>
    <t>99 org</t>
  </si>
  <si>
    <t>Kegiatan Pembinaan Mental, Semangat dan Wawasan Kebangsaan</t>
  </si>
  <si>
    <t>Jumlah pemuda kader yang difasilitasi dalam penyadaran dan pemberdayaan pemuda</t>
  </si>
  <si>
    <t>22 org</t>
  </si>
  <si>
    <t>Kegiatan Seleksi Peserta Bakti Pemuda Antar Provinsi (BPAP), Pertukaran Pemuda Antar Negara (PPAN), dan Kapal Pemuda Nusantara (KPN), dan Jenesys</t>
  </si>
  <si>
    <t>Jumlah pemuda kader terbaik yang difasilitasi melalui program BPAP/JPI dalam rangka pengembangan pemuda</t>
  </si>
  <si>
    <t>Jumlah pemuda kader terbaik yang difasilitasi melalui program PPAN dalam rangka pengembangan pemuda</t>
  </si>
  <si>
    <t>3 org</t>
  </si>
  <si>
    <t>Jumlah pemuda kader terbaik yang difasilitasi melalui program KPN dalam rangka pengembangan pemuda</t>
  </si>
  <si>
    <t>Jumlah pemuda kader terbaik yang difasilitasi melalui program Jenesys dalam rangka pengembangan pemuda</t>
  </si>
  <si>
    <t>Program peningkatan upaya penumbuhan kewirausahaan dan kecakapan hidup pemuda</t>
  </si>
  <si>
    <t>Persentase peningkatan penumbuhan kewirausahaan pemuda</t>
  </si>
  <si>
    <t>Kegiatan Pelatihan dan pengembangan karakter dan jiwa wirausaha muda</t>
  </si>
  <si>
    <t>Jumlah pemuda binaan yang difasilitasi dalam pemberdayaan dan pengembangan wirausaha</t>
  </si>
  <si>
    <t>Kegiatan Pembinaan dan Pengembangan kelompok wirausaha pemuda (KWP)</t>
  </si>
  <si>
    <t>Jumlah kelompok pemuda terbaik yang difasilitasi melalui KWP dalam rangka pemberdayaan pemuda</t>
  </si>
  <si>
    <t>15 klmpk</t>
  </si>
  <si>
    <t>15 klpk</t>
  </si>
  <si>
    <t>Program Pembinaan dan Pemasyarakatan Olah Raga</t>
  </si>
  <si>
    <t>Peringkat pada event nasional  PON</t>
  </si>
  <si>
    <t>Peringkat pada event nasional  PEPARNAS</t>
  </si>
  <si>
    <t>Peringkat POPNAS</t>
  </si>
  <si>
    <t>Peringkat 23</t>
  </si>
  <si>
    <t>Peringkat 20</t>
  </si>
  <si>
    <t>Peringkat PEPARPENAS</t>
  </si>
  <si>
    <t>Peringkat 8</t>
  </si>
  <si>
    <t>Peringkat 7</t>
  </si>
  <si>
    <t xml:space="preserve">Peringkat event invitasi olahraga tradisional tingkat nasional </t>
  </si>
  <si>
    <t>Peringkat 2</t>
  </si>
  <si>
    <t>Peringkat 1</t>
  </si>
  <si>
    <t>Kegiatan Pembinaan cabang olahraga prestasi di tingkat daerah</t>
  </si>
  <si>
    <t>Jambi dan Luar Jambi</t>
  </si>
  <si>
    <t>Peringkat 13</t>
  </si>
  <si>
    <t>Kegiatan Pembinaan Pusat Pendidikan dan Latihan Pelajar (PPLP) daerah</t>
  </si>
  <si>
    <t>Jumlah atlet pelajar berprestasi PPLP dalam rangka pembinaan olahraga</t>
  </si>
  <si>
    <t>46 org</t>
  </si>
  <si>
    <t>Kegiatan Pekan Olahraga Pelajar Daerah (POPDA) dan Wilayah (POPWIL)</t>
  </si>
  <si>
    <t>Jumlah atlet berprestasi untuk mengikuti event nasional (POPNAS)</t>
  </si>
  <si>
    <t>126 org</t>
  </si>
  <si>
    <t>Kegiatan Pekan Olahraga Pelajar Nasional (POPNAS)</t>
  </si>
  <si>
    <t>Kegiatan Pekan Paralimpik Pelajar Provinsi (PEPARPEPROV)</t>
  </si>
  <si>
    <t>Jumlah atlet berprestasi untuk mengikuti event nasional PEPARPENAS</t>
  </si>
  <si>
    <t>Kegiatan Pekan Paralympic Pelajar Nasional (PEPARPENAS)</t>
  </si>
  <si>
    <t>Kegiatan pembinaan klub olahraga pelajar</t>
  </si>
  <si>
    <t>Jumlah klub olahraga pelajar yang telah dibina dalam peningkatan prestasi olahraga</t>
  </si>
  <si>
    <t>10 klub</t>
  </si>
  <si>
    <t>Kegiatan Festival Olahraga Tradisional</t>
  </si>
  <si>
    <t>Jumlah atlet festival olahraga tradisional yang difasilitasi dalam rangka pembudayaan olahraga</t>
  </si>
  <si>
    <t>Kegiatan Invitasi Olahraga Tradisional</t>
  </si>
  <si>
    <t>Jumlah atlet invitasi olahraga tradisional yang berprestasi untuk mengikuti event nasional</t>
  </si>
  <si>
    <t>Kegiatan Olahraga Kesegaran Jasmani dan Rekreasi</t>
  </si>
  <si>
    <t>Jumlah penduduk yang berpartisipasi pada kegiatan olahraga kesegaran jasmani dan rekreasi</t>
  </si>
  <si>
    <t>1150 org</t>
  </si>
  <si>
    <t>Program peningkatan sarana dan Prasarana olahraga dan pemuda</t>
  </si>
  <si>
    <t>Persentase sarana prasarana keolahragaan dalam kondisi baik</t>
  </si>
  <si>
    <t>Persentase sarana prasarana kepemudaan dalam kondisi baik</t>
  </si>
  <si>
    <t>Kegiatan pengadaan peralatan dan perlengkapan olahraga</t>
  </si>
  <si>
    <t>Jumlah cabor yang diberikan bantuan peralatan dan perlengkapan olahraga</t>
  </si>
  <si>
    <t>8 cabor</t>
  </si>
  <si>
    <t xml:space="preserve">Kegiatan Pembangunan Sarana dan Prasarana Olahraga </t>
  </si>
  <si>
    <t>Jumlah sarana dan prasarana baru yang dibangun</t>
  </si>
  <si>
    <t>3 unit</t>
  </si>
  <si>
    <t>Kegiatan pemeliharaan dan rehab sarana dan prasarana olahraga</t>
  </si>
  <si>
    <t>Jumlah venue yang direhab</t>
  </si>
  <si>
    <t>7 venue</t>
  </si>
  <si>
    <t>8 venue</t>
  </si>
  <si>
    <t>Program kebijakan dan pengembangan kepemudaan dan keolahragaan</t>
  </si>
  <si>
    <t>Persentase hasil rekomendasi di bidang kepemudaan, keolahragaan, dan  yang terimplementasi</t>
  </si>
  <si>
    <t>Kegiatan rakor program kepemudaan dan keolahragaan</t>
  </si>
  <si>
    <t>Jumlah Peserta Rakor Program  kepemudaan dan keolahragaan</t>
  </si>
  <si>
    <t>Kegiatan koordinasi, monitoring, pengendalian, dan evaluasi kinerja kepemudaan dan keolahragaan.</t>
  </si>
  <si>
    <t>Jumlah dokumen laporan monitoring dan evaluasi</t>
  </si>
  <si>
    <t>1 dokumen</t>
  </si>
  <si>
    <t>Kegiatan validasi dan pengolahan data kepemudaan dan keolahragaan</t>
  </si>
  <si>
    <t>Jumlah dokumen database kepemudaan, keolahragaan, dan sarana prasarana</t>
  </si>
  <si>
    <t>Kegiatan perencanaan dan penyusunan program</t>
  </si>
  <si>
    <t xml:space="preserve">Jumlah Dokumen perencanaan </t>
  </si>
  <si>
    <t>2 dokumen</t>
  </si>
  <si>
    <t>Program Peningkatan Pengembangan Tenaga Organisasi Kepemudaan, Keolahragaan, dan Kepramukaan</t>
  </si>
  <si>
    <t>Persentase organisasi kepemudaan, keolahragaan, dan kepramukaan yang sesuai dengan peraturan dan perundang-undangan yang berlaku</t>
  </si>
  <si>
    <t>Persentase  tenaga kepemudaan, keolahragaan dan kepramukaan yang berkompeten</t>
  </si>
  <si>
    <t xml:space="preserve">Kegiatan Pemberdayaan dan Peningkatan Kapasitas Organisasi Kepemudaan </t>
  </si>
  <si>
    <t xml:space="preserve">Jumlah organisasi kepemudaan dan kepramukaan yang diberdayakan </t>
  </si>
  <si>
    <t>1 orgs</t>
  </si>
  <si>
    <t xml:space="preserve">jumlah data konkrit organisasi kepemudaan yang tersedia </t>
  </si>
  <si>
    <t>1 dok</t>
  </si>
  <si>
    <t>jumlah pengurus organisasi kepemudaan yang diberdayakan</t>
  </si>
  <si>
    <t>65 org</t>
  </si>
  <si>
    <t>Jumlah pemimpin organisasi kepemudaan yang telah memanfaatkan pelatihan dasar kepemimpinan</t>
  </si>
  <si>
    <t>Jumlah peserta pekan temu wicara organisasi pemuda</t>
  </si>
  <si>
    <t>Kegiatan Pengembangan dan Peningkatan Organisasi dan SDM Pelaku Olahraga</t>
  </si>
  <si>
    <t>Jumlah pelaku olahraga yang telah dibina melalui pembudayaan olahraga.</t>
  </si>
  <si>
    <t>Jumlah peserta pembinaan manajemen organisasi olahraga</t>
  </si>
  <si>
    <t xml:space="preserve">Jumlah data konkrit organisasi keolahragaan yang tersedia </t>
  </si>
  <si>
    <t>Kegiatan Pemberdayaan dan Peningkatan Kapasitas Organisasi Kepramukaan</t>
  </si>
  <si>
    <t>Jumlah peserta rapat teknis kepramukaan</t>
  </si>
  <si>
    <t xml:space="preserve">Jumlah pemimpin kepramukaan yang telah memanfaatkan pelatihan pengembangan kepemimpinan </t>
  </si>
  <si>
    <t>Kegiatan Monev  Tenaga Organisasi Kepemudaan, Keolahragaan, dan Kepramukaan (TOK3)</t>
  </si>
  <si>
    <t>Jumlah laporan monev TOK3</t>
  </si>
  <si>
    <t>Kegiatan penyusunan Juklak dan Juknis Tenaga Organisasi Kepemudaan, Keolahragaan, dan Kepramukaan (TOK3)</t>
  </si>
  <si>
    <t>Jumlah juklak dan juknis pengembangan TOK3 yang tersusun.</t>
  </si>
  <si>
    <t>DINAS KEPEMUDAAN DAN OLAHRAGA</t>
  </si>
  <si>
    <t>5</t>
  </si>
  <si>
    <t>6</t>
  </si>
  <si>
    <t>7</t>
  </si>
  <si>
    <t>DINAS PEKERJAAN UMUM DAN PERUMAHAN RAKYAT</t>
  </si>
  <si>
    <t>SEKRETARIAT DINAS PEKERJAAN UMUM DAN PERUMAHAN RAKYAT</t>
  </si>
  <si>
    <t xml:space="preserve">Persentase pelayanan administrasi perkantoran </t>
  </si>
  <si>
    <t>Penyediaan Jasa Surat Menyurat</t>
  </si>
  <si>
    <t>Jumlah surat keluar pertahun</t>
  </si>
  <si>
    <t>4.200    Lembar</t>
  </si>
  <si>
    <t>4500 lbr</t>
  </si>
  <si>
    <t>Penyediaan Jasa Komunikasi Sumber Daya Air, Listrik, dan Retribusi/sewa</t>
  </si>
  <si>
    <t>Penyediaan Jasa Administrasi Keuangan</t>
  </si>
  <si>
    <t>131 orang</t>
  </si>
  <si>
    <t>Penyediaan Alat Tulis Kantor</t>
  </si>
  <si>
    <t xml:space="preserve">Jumlah jenis ATK </t>
  </si>
  <si>
    <t>4 set/jenis</t>
  </si>
  <si>
    <t>Penyediaan Barang Cetakan dan Penggandaan</t>
  </si>
  <si>
    <t>- barang cetakan</t>
  </si>
  <si>
    <t>Jumlah Jenis barang cetakan</t>
  </si>
  <si>
    <t>5 set/jenis</t>
  </si>
  <si>
    <t>- fotocopy</t>
  </si>
  <si>
    <t>jumlah penggandaan/fotocopy</t>
  </si>
  <si>
    <t>300.000 lbr</t>
  </si>
  <si>
    <t>Penyediaan Komponen Instalasi air, Listrik/Penerangan Bangunan Kantor</t>
  </si>
  <si>
    <t xml:space="preserve">jumlah komponen instalasi air, listrik / penerangan bangunan kantor </t>
  </si>
  <si>
    <t>4 Lokasi</t>
  </si>
  <si>
    <t>4 lokasi</t>
  </si>
  <si>
    <t>Penyediaan Bahan Bacaan dan Peraturan Perundang-Undangan</t>
  </si>
  <si>
    <t>jumlah bahan bacaan dan peraturan perundang-undangan</t>
  </si>
  <si>
    <t>28,400 eks</t>
  </si>
  <si>
    <t>Penyediaan Makanan dan Minuman</t>
  </si>
  <si>
    <t>jumlah peserta rapat/tamu/dll</t>
  </si>
  <si>
    <t>1.000 orang</t>
  </si>
  <si>
    <t>Rapat-rapat koordinasi dan konsultasi keluar daerah</t>
  </si>
  <si>
    <t>jumlah rapat koordinasi dan konsultasi yang dilaksanakan</t>
  </si>
  <si>
    <t>300 OH</t>
  </si>
  <si>
    <t>Pembangunan Gedung Kantor</t>
  </si>
  <si>
    <t>Jumlah gedung yang terbangun</t>
  </si>
  <si>
    <t>Pengadaan Kendaraan Dinas/Operasional</t>
  </si>
  <si>
    <t xml:space="preserve">Jumlah Pengadaan kendaraan dinas/operasional </t>
  </si>
  <si>
    <t xml:space="preserve">Kendaraan Roda 4 :2 unit,kendaraan roda 2:5 unit, </t>
  </si>
  <si>
    <t xml:space="preserve">Kendaraan Roda 4 :2 unit,kendaraan roda 2:2 unit, </t>
  </si>
  <si>
    <t>jumlah jenis pengadaan peralatan gedung kantor</t>
  </si>
  <si>
    <t>Pengadaan komputer</t>
  </si>
  <si>
    <t>Jumlah pengadaan komputer</t>
  </si>
  <si>
    <t>Pemeliharaan Rutin/Berkala Gedung Kantor</t>
  </si>
  <si>
    <t>148 unit</t>
  </si>
  <si>
    <t>Pemeliharaan rutin/berkala  peralatan gedung kantor</t>
  </si>
  <si>
    <t>Rehabilitasi sedang/berat rumah gedung kantor</t>
  </si>
  <si>
    <t>jumlah rumah gedung kantor yang direhab sedang/berat</t>
  </si>
  <si>
    <t>Program peningkatan Disiplin Aparatur</t>
  </si>
  <si>
    <t>Persentase PNS yang disiplin</t>
  </si>
  <si>
    <t>600 stell</t>
  </si>
  <si>
    <t>650 stell</t>
  </si>
  <si>
    <t>Program peningkatan kapasitas sumberdaya aparatur</t>
  </si>
  <si>
    <t>Persentase Peningkatan Kapasitas Sumber Daya Aparatur  yang mengikuti diklat jabatan fungsional teknis pada tahun berkenaan</t>
  </si>
  <si>
    <t>Diklat Pelatihan Formal dan Sosialisasi bidang ke PU-an</t>
  </si>
  <si>
    <t>Jumlah Pegawai yang mengikuti diklat jabatan fungsional teknis</t>
  </si>
  <si>
    <t>17 org</t>
  </si>
  <si>
    <t>Koordinasi dan sinkronisasi program infrastruktur bidang ke-PU-an Prov.Jambi</t>
  </si>
  <si>
    <t>Jumlah laporan yang dikeluarkan</t>
  </si>
  <si>
    <t>2 Dokumen</t>
  </si>
  <si>
    <t>Pembinaan teknis sumberdaya aparatur bidang ke-PU-an</t>
  </si>
  <si>
    <t>Jumlah Kokemen /laporan yang dikeluarkan</t>
  </si>
  <si>
    <t>3 Dokumen/Lap</t>
  </si>
  <si>
    <t>3 Dok/lap</t>
  </si>
  <si>
    <t xml:space="preserve">Persentase peningkatan pengembangan sistem pelaporan capaian kinerja dan keuangan </t>
  </si>
  <si>
    <t>5 Lap</t>
  </si>
  <si>
    <t>Penyusunan harga dasar satuan upah, bahan dan alat</t>
  </si>
  <si>
    <t>jumlah dokumen yang dihasilkan</t>
  </si>
  <si>
    <t>1 Dokumen</t>
  </si>
  <si>
    <t>Pengelolaan aset Dinas PU Prov.Jambi</t>
  </si>
  <si>
    <t>20 Lap</t>
  </si>
  <si>
    <t>Optimalisasi pelayanan informasi komunikasi kehumasan</t>
  </si>
  <si>
    <t>Jumlah pelayanan informasi yang disediakan</t>
  </si>
  <si>
    <t>57 info</t>
  </si>
  <si>
    <t>Penyusunan Program Rencana Umum dan Strategis Bidang Infrastruktur</t>
  </si>
  <si>
    <t>2 Dok</t>
  </si>
  <si>
    <t>BIDANG BINA MARGA</t>
  </si>
  <si>
    <t>Program Pembangunan/Peningkatan jalan dan jembatan</t>
  </si>
  <si>
    <t xml:space="preserve">Persentase jalan Provinsi dalam kondisi mantap </t>
  </si>
  <si>
    <t>80,95%</t>
  </si>
  <si>
    <t>82,52%</t>
  </si>
  <si>
    <t xml:space="preserve">Persentase Panjang Jalan Provinsi yang memiliki Drainase </t>
  </si>
  <si>
    <t>78,91%</t>
  </si>
  <si>
    <t>80,00%</t>
  </si>
  <si>
    <t>Persentase Pembangunan Jembatan d jalan Provinsi dalam kondisi baik</t>
  </si>
  <si>
    <t>47,47%</t>
  </si>
  <si>
    <t>50,47%</t>
  </si>
  <si>
    <t>4. Persentase jalan provinsi menuju sentra produksi kondisi mantap</t>
  </si>
  <si>
    <t>91,56%</t>
  </si>
  <si>
    <t>92,63%</t>
  </si>
  <si>
    <t>Pembangunan jalan diwilayah I (kab.Tanjab barat)</t>
  </si>
  <si>
    <t>panjang jalan yang dibangun</t>
  </si>
  <si>
    <t>7 km</t>
  </si>
  <si>
    <t>8 km</t>
  </si>
  <si>
    <t>eff :</t>
  </si>
  <si>
    <t>fung :</t>
  </si>
  <si>
    <t>Pembangunan  jalan diwilayah II (Kab.Tanjabtim )</t>
  </si>
  <si>
    <t>16,5 km</t>
  </si>
  <si>
    <t>15,65 km</t>
  </si>
  <si>
    <t>Pembangunan jalan diwilayah III (kab.Ma.Jambi)</t>
  </si>
  <si>
    <t>20 km</t>
  </si>
  <si>
    <t>Pembangunan  jalan diwilayah IV (kab.Bungo)</t>
  </si>
  <si>
    <t>6 km</t>
  </si>
  <si>
    <t>Pembangunan jalan diwilayah V (kab.batanghari dan ma.jambi)</t>
  </si>
  <si>
    <t>38 km</t>
  </si>
  <si>
    <t>42 km</t>
  </si>
  <si>
    <t>Pembangunan jalan diwilayah VI (kab.merangin)</t>
  </si>
  <si>
    <t>24,50 km</t>
  </si>
  <si>
    <t>23,50 km</t>
  </si>
  <si>
    <t>Pembangunan jalan diwilayah VII (kab.kerinci)</t>
  </si>
  <si>
    <t>9,50 km</t>
  </si>
  <si>
    <t>12 km</t>
  </si>
  <si>
    <t>5 km</t>
  </si>
  <si>
    <t>Pembangunan jalan diwilayah VIII (kab.sarolangun)</t>
  </si>
  <si>
    <t>31 km</t>
  </si>
  <si>
    <t>Peningkatan jalan diwilayah IX (Kab.Tebo)</t>
  </si>
  <si>
    <t>panjang jalan yang ditingkatkan</t>
  </si>
  <si>
    <t>17,30 km</t>
  </si>
  <si>
    <t>Peningkatan jalan diwilayah Perkotaan (Kota Jambi)</t>
  </si>
  <si>
    <t>4 km</t>
  </si>
  <si>
    <t>0 km</t>
  </si>
  <si>
    <t>Pembangunan jembatan di Kab. Merangin dan Kab. Kerinci</t>
  </si>
  <si>
    <t>Panjang jembatan yang dibangun</t>
  </si>
  <si>
    <t>78 M</t>
  </si>
  <si>
    <t>83 M</t>
  </si>
  <si>
    <t>Rehab/Pemeliharaan Jembatan di Jalan Provinsi Jambi</t>
  </si>
  <si>
    <t>Panjang jembatan yang direhab/pelihara</t>
  </si>
  <si>
    <t>1200 m'</t>
  </si>
  <si>
    <t>1125 m'</t>
  </si>
  <si>
    <t>Kegiatan Strategis Jalan</t>
  </si>
  <si>
    <t>Panjang Jalan yang dibangun</t>
  </si>
  <si>
    <t>89,35 km</t>
  </si>
  <si>
    <t>Kegiatan Strategis Jembatan</t>
  </si>
  <si>
    <t>Panjang Jembatan yang dibangun</t>
  </si>
  <si>
    <t>1.125 m'</t>
  </si>
  <si>
    <t>Perencanaan  dan pengawasan teknis jalan dan jembatan provinsi jambi (P2TP)</t>
  </si>
  <si>
    <t>jumlah Dokumen perencanaan dan pengawasan</t>
  </si>
  <si>
    <t>31 Dok</t>
  </si>
  <si>
    <t>32 Dok</t>
  </si>
  <si>
    <t>Peningkatan jalan dengan sumber dana DAK</t>
  </si>
  <si>
    <t>panjang jalan</t>
  </si>
  <si>
    <t xml:space="preserve">BIDANG PERUMAHAN </t>
  </si>
  <si>
    <t>Program Pengembangan Perumahan dan Permukiman</t>
  </si>
  <si>
    <t>Persentase Tersedianya hunian layak (PSU) bagi masyarakat</t>
  </si>
  <si>
    <t>Perencanaan dan Pengawasan Bidag Perumahan</t>
  </si>
  <si>
    <t>jumlah Dokumen</t>
  </si>
  <si>
    <t>20 Dok</t>
  </si>
  <si>
    <t>Program Pembangunan PSU Perumahan dan Pemukiman di pusat kegiatan nasional dan kawasan strategis provinsi</t>
  </si>
  <si>
    <t>Persentase tersedianya hunia layak huni (MBR) bagi masyarakat</t>
  </si>
  <si>
    <t xml:space="preserve">Pembangunan PSU Perumahan Formal </t>
  </si>
  <si>
    <t>Panjang jalan lingkungan yang dibangun sebagai sarana pendukung</t>
  </si>
  <si>
    <t>7,2 km</t>
  </si>
  <si>
    <t>Pembangunan PSU Perumahan swadaya</t>
  </si>
  <si>
    <t>1,4 km</t>
  </si>
  <si>
    <t>1,5 km</t>
  </si>
  <si>
    <t>Program Monitoring dan Evaluasi kegiatan bidang perumahan</t>
  </si>
  <si>
    <t>Persentase tercapainya laporan yang dikeluarkan pada tahun berkenaan</t>
  </si>
  <si>
    <t>Monitoring, Evaluasi dan Pelaporan keg.Bidang Perumahan</t>
  </si>
  <si>
    <t>1 Lap</t>
  </si>
  <si>
    <t>Program fasilitasi, bantuan teknis dan sosialisasi bid.Perumahan</t>
  </si>
  <si>
    <t>Tersedianya fasilitas, bantuan teknis dan tersosialisasinya kebijakan bid.Perumahan pada tahun berkenaan</t>
  </si>
  <si>
    <t>Bantuan teknis dan sosialisasi bid.Perumahan</t>
  </si>
  <si>
    <t>4 Lap</t>
  </si>
  <si>
    <t>BIDANG CIPTA KARYA</t>
  </si>
  <si>
    <t>Program Penyediaan dan Pengelolaan air baku</t>
  </si>
  <si>
    <t>Proporsi rumah tangga dengan akses berkelanjutan terhadap air minum layak, Perkotaan dan pedesaan</t>
  </si>
  <si>
    <t>92,75%</t>
  </si>
  <si>
    <t>Penyediaan, Pengelolaan air minum dan distribusi jaringan air bersih</t>
  </si>
  <si>
    <t>Persentase peningkatan rumah tangga dengan akses berkelanjutan terhadap air minum layak, Perkotaan dan pedesaan</t>
  </si>
  <si>
    <t>Pembanguanan Sarana dan Prasarana penyediaaan sumber air baku</t>
  </si>
  <si>
    <t>Jumlah sarpras tersedianya air baku yang akan dibangun</t>
  </si>
  <si>
    <t>12 unit</t>
  </si>
  <si>
    <t>Program Pembangunan saluran drainase / gorong-gorong</t>
  </si>
  <si>
    <t>Persentase luas kawasan banjir yang tertangani (drainase)</t>
  </si>
  <si>
    <t>Pembangunan saluran drainase/gorong-gorong</t>
  </si>
  <si>
    <t>Panjang/luas daerah yang terbebas dari banjir</t>
  </si>
  <si>
    <t>550 ha</t>
  </si>
  <si>
    <t>Program lingkungan sehat Perumahan dan Permukiman</t>
  </si>
  <si>
    <t>Persentase pengurangan luas kawasan kumuh 1357,64 ha menjadi 0 ha</t>
  </si>
  <si>
    <t>Proporsi rumah tangga dengan akses berkelanjutan sanitasi layak di perkotaan dan pedesaan</t>
  </si>
  <si>
    <t>Penyediaan sarana dan prasarana Sanitasi</t>
  </si>
  <si>
    <t>Jumlah sarana dan prasarana yang dibangun (IPAL/air limbah dan TPA Regional di PKN,PKNp,dan PKW)</t>
  </si>
  <si>
    <t>Pembangunan prasarana dan sarana dasar pemukiman berbasis masyarakat</t>
  </si>
  <si>
    <t>Persentase pencapaian pemeliharaan sarpra masyarakat tahun berkenaan</t>
  </si>
  <si>
    <t>Perencanaan dan Pengawasan bidang Cipta Karya</t>
  </si>
  <si>
    <t>Jumlah Dokumen/laporan yang dikeluarkan (Rispam, sanitasi, dan gorong-gorong)</t>
  </si>
  <si>
    <t>18 Dok</t>
  </si>
  <si>
    <t>Monitoring, Evaluasi dan Pelaporan Bidang Cipta Karya</t>
  </si>
  <si>
    <t>BIDANG SUMBER DAYA AIR</t>
  </si>
  <si>
    <t>Program pengembangan dan pengelolaan jaringan irigasi, rawa dan jaringan pengairan lainnya</t>
  </si>
  <si>
    <t>Persentase jaringan irigasi fungsional dalam kondisi baik</t>
  </si>
  <si>
    <t>Perencanaan pembangunan jaringan irigasi dan jaringan pengairan lainnya</t>
  </si>
  <si>
    <t>Jumlah dokumen yang dikeluarkan</t>
  </si>
  <si>
    <t>Peningkatan Rehabilitasi/pemeliharaan jaringan irigasi</t>
  </si>
  <si>
    <t>Panjang/luas DI yang dipelihara</t>
  </si>
  <si>
    <t>1350 ha</t>
  </si>
  <si>
    <t>500 ha</t>
  </si>
  <si>
    <t xml:space="preserve">Rehabilitasi/Reklamasi jaringan rawa </t>
  </si>
  <si>
    <t>Panjang/luas jaringan DR yang direhab</t>
  </si>
  <si>
    <t>2500 ha</t>
  </si>
  <si>
    <t>200 ha</t>
  </si>
  <si>
    <t>Pembangunan/Rehabilitasi  jaringan irigasi (DAK)</t>
  </si>
  <si>
    <t>luas jaringan irigasi yang dibangun</t>
  </si>
  <si>
    <t>2000 ha</t>
  </si>
  <si>
    <t>Program pengelolaan dan konservasi waduk, embung,situ serta bangunan penampung air lainnya</t>
  </si>
  <si>
    <t>Persentase ketersediaan air bakuuntuk mendukung universal akses pada tahun berkenaan</t>
  </si>
  <si>
    <t>Perencanaan pengelolaan dan konservasi waduk, embung,situ,serta bangunan penampung air lainnya</t>
  </si>
  <si>
    <t>Pembangunan pengelolaan dan konservasi waduk, embung,situ,serta bangunan penampung air lainnya</t>
  </si>
  <si>
    <t>Jumlah waduk, embung,situ,serta bangunan penampung air lainnya yang dibangun</t>
  </si>
  <si>
    <t>Rehabilitasi pengelolaan dan konservasi waduk, embung,situ,serta bangunan penampung air lainnya</t>
  </si>
  <si>
    <t>Jumlah waduk, embung,situ,serta bangunan penampung air lainnya yang direhab</t>
  </si>
  <si>
    <t>1000 ha</t>
  </si>
  <si>
    <t>Program Pengendalian daya rusak air, pengendalian banjir, dan pengamanan pantai</t>
  </si>
  <si>
    <t>Persentase pengurangan daya rusak air pada tahun berkenaan</t>
  </si>
  <si>
    <t>Perencanaan pengendalian daya rusak air, pengendalian banjir dan pengamanan pantai</t>
  </si>
  <si>
    <t>Jumlah Dokumen yang dikeluarkan</t>
  </si>
  <si>
    <t>5 Dok</t>
  </si>
  <si>
    <t>Pembangunan sarana dan prasarana pengendalian daya rusak air wilayah I</t>
  </si>
  <si>
    <t>Panjang sarpras yang dibangun wilayah I (ulu Provinsi Jambi)</t>
  </si>
  <si>
    <t>800 m'</t>
  </si>
  <si>
    <t>500 m'</t>
  </si>
  <si>
    <t>Pembangunan sarana dan prasarana pengendalian daya rusak air wilayah II</t>
  </si>
  <si>
    <t>Panjang sarpras yang dibangun wilayah II (ilir Provinsi Jambi)</t>
  </si>
  <si>
    <t>700 m'</t>
  </si>
  <si>
    <t>Peningkatan pembersihan dan pengerukan sungai/kali</t>
  </si>
  <si>
    <t>Panjang sungai yang dinormalisasi</t>
  </si>
  <si>
    <t>10000 m</t>
  </si>
  <si>
    <t>Program operasi dan pemeliharaan infrastruktur SDA</t>
  </si>
  <si>
    <t>Persentase terpeliharanya infrastruktur SDA yang beroperasi pada tahun berkenaan</t>
  </si>
  <si>
    <t>Operasi dan pemeliharaan jaringan irigasi yang telah dibangun</t>
  </si>
  <si>
    <t>Panjang/luas jaringan DI yang telah dibangun terpelihara</t>
  </si>
  <si>
    <t>6.029 ha</t>
  </si>
  <si>
    <t>Operasi dan pemeliharaan jaringan rawa yang telah dibangun</t>
  </si>
  <si>
    <t>Panjang/luas jaringan DR yang berfungsi optimal yang terpelihara</t>
  </si>
  <si>
    <t>13.039 ha</t>
  </si>
  <si>
    <t>Operasi dan pemeliharaan waduk, embung, situ serta bangunan penampung air lainnya</t>
  </si>
  <si>
    <t>Jumlah waduk/embung/situ serta bangunan penampung lainnya yang optimal terpelihara</t>
  </si>
  <si>
    <t>2unit</t>
  </si>
  <si>
    <t>Operasi dan pemeliharaan prasarana pengendalian banjir</t>
  </si>
  <si>
    <t>Jumlah Sarpras pengendalian banjir yang optimal terpelihara</t>
  </si>
  <si>
    <t>Program Kualitas pengelolaan SDA Terpadu</t>
  </si>
  <si>
    <t>Persentase tercapainya kualitas pengelolaan SDA terpadu pada tahun berkenaan</t>
  </si>
  <si>
    <t xml:space="preserve"> Pengelolaan Sumber Daya Air</t>
  </si>
  <si>
    <t>Jumlah Dokumen /laporan yang dikeluarkan</t>
  </si>
  <si>
    <t>1 Dok/lap</t>
  </si>
  <si>
    <t>Monitoring, Evaluasi, dan Pelaporan Kegiatan Bid.SDA</t>
  </si>
  <si>
    <t>UPTD BINA KONSTRUKSI</t>
  </si>
  <si>
    <t>Program Pengaturan jasa konstruksi</t>
  </si>
  <si>
    <t>Persentase penyelenggara bidang jasa konstruksi yang tersertifikasi</t>
  </si>
  <si>
    <t>59,58%</t>
  </si>
  <si>
    <t>Pembinaan aparatur dan SDM jasa konstruksi</t>
  </si>
  <si>
    <t>jumlah pelaku jasa konstruksi yang berkompetensi</t>
  </si>
  <si>
    <t>380 Org</t>
  </si>
  <si>
    <t>420 Org</t>
  </si>
  <si>
    <t>Program Pemberdayaan Jasa Konstruksi</t>
  </si>
  <si>
    <t>Persentase angkatan kerja bidang konstruksi yang disertifikasi profesi</t>
  </si>
  <si>
    <t>Bintek penyelenggaraan jasa konstruksi dan pengembangan teknologi sumber daya jasa</t>
  </si>
  <si>
    <t>jumlah orang yang terlatih</t>
  </si>
  <si>
    <t>200 Org</t>
  </si>
  <si>
    <t>pemberdayaan kemitraan dan peningkatan peran TPJK dan FJKD</t>
  </si>
  <si>
    <t>160 Org</t>
  </si>
  <si>
    <t>Pelatihan, Pembekalan, dan fasilitas uji kompetensi TKK</t>
  </si>
  <si>
    <t>750 Org</t>
  </si>
  <si>
    <t>900 Org</t>
  </si>
  <si>
    <t>Program Pengawasan jasa konstruksi</t>
  </si>
  <si>
    <t xml:space="preserve">Persentase kab/kota yang dibina </t>
  </si>
  <si>
    <t xml:space="preserve">Monitoring dan evaluasi dan pengendalian penyelenggaraan jasa konstruksi </t>
  </si>
  <si>
    <t>Jumlah Dok/lap yang dikeluarkan</t>
  </si>
  <si>
    <t>4 Dok/lap</t>
  </si>
  <si>
    <t>Penilaian kinerja jasa konstruksi dan SIPJAKI</t>
  </si>
  <si>
    <t>jumlah kegiatan yang dikeluarkan</t>
  </si>
  <si>
    <t>2 keg</t>
  </si>
  <si>
    <t>BIDANG BINA TEKNIK DAN TATA RUANG</t>
  </si>
  <si>
    <t>Program Perencanaan dan Penyelenggaraan pengembangan infrastruktur wilayah dan kawasan</t>
  </si>
  <si>
    <t>Persentase penyelesaian dokumen perencanaan dan pengembangan infrastruktur wilayah dan kawasan tahun berkenaan</t>
  </si>
  <si>
    <t>Penyusunan dokumen rencana umum dan strategis potensi pengembangan infrastruktur wilayah dan kawasan</t>
  </si>
  <si>
    <t>Penyusunan norma standar dan kriteria pengembangan infrastruktur wilayah dan kawasan serta penguatan NSPM dan pengembangan Data infrastruktur bidang ke-PU-an</t>
  </si>
  <si>
    <t>Penyelenggaraan pengembangan infrastruktur wilayah dan kawasan</t>
  </si>
  <si>
    <t>10 Dokumen</t>
  </si>
  <si>
    <t>Koordinasi perencanaan,pemprograman dan penyelenggaraan pengembangan infrastruktur wilayah dan kawasan</t>
  </si>
  <si>
    <t>7 Dokumen</t>
  </si>
  <si>
    <t>Pengadaan tanah untuk jalan dan jembatan provinsi Jambi</t>
  </si>
  <si>
    <t>Jumlah lokasi yang dibebaskan untuk Jalan dan Jembatan</t>
  </si>
  <si>
    <t>1 Lokasi</t>
  </si>
  <si>
    <t>Program Evaluasi dan Pengendalian dan Pengembangan infrastruktur wilayah dan kawasan</t>
  </si>
  <si>
    <t>Persentase kegiatan bidang ke-PU-an yang dimonitoring dan evaluasi tahun berkenaan</t>
  </si>
  <si>
    <t>Monitoring dan evaluasi keterpaduan penyelenggaraan pengembangan infrastruktur wilayah dan kawasan</t>
  </si>
  <si>
    <t>15 Dok</t>
  </si>
  <si>
    <t>15 Dokumen</t>
  </si>
  <si>
    <t>Monitoring dan evaluasi kegiatan infrastruktur bidang ke-PU-an</t>
  </si>
  <si>
    <t>6 Dok</t>
  </si>
  <si>
    <t>6 Dokumen</t>
  </si>
  <si>
    <t>Program Peningkatan sarana dan prasarana Penunjang infrastruktur ke-PU-an</t>
  </si>
  <si>
    <t>Persentase peningkatan pendapatan/retribusi bidang infrastruktur ke-PU-an dibanding tahun awal kondisi</t>
  </si>
  <si>
    <t>Pengadaan peralatan dan bahan penunjang laboratorium ke-PU-an</t>
  </si>
  <si>
    <t>jumlah peralatan dan bahan penunjang laboratorium yang memadai dan handal dalam mencapai hasil berstandar nasional</t>
  </si>
  <si>
    <t>4 Unit</t>
  </si>
  <si>
    <t xml:space="preserve">Rehabilitasi/pemeliharaan alat-alat  ukur dan bahan laboratorium ke-PU-an </t>
  </si>
  <si>
    <t>jumlah alat-alat ukur dan bahan laboratorium yang dipelihara</t>
  </si>
  <si>
    <t>30 Unit</t>
  </si>
  <si>
    <t>Peningkatan peran dan fungsi laboratorium uji bidang ke-PU-an</t>
  </si>
  <si>
    <t>Jumlah orang yang mengikuti pelatihan kelaboratoriuman</t>
  </si>
  <si>
    <t>40 Orang</t>
  </si>
  <si>
    <t>UPTD ALKAL</t>
  </si>
  <si>
    <t>Panjang ruas jalan (fungsioanl) yang diperbaiki menggunakan alat berat UPTD balai peralatan dan perbekalan (km) pertahun</t>
  </si>
  <si>
    <t>407,369 km</t>
  </si>
  <si>
    <t>460 km</t>
  </si>
  <si>
    <t xml:space="preserve">Pengadaan alat-alat berat </t>
  </si>
  <si>
    <t>jumlah alat-alat berat yang direncanakan</t>
  </si>
  <si>
    <t>1 unit motor grader</t>
  </si>
  <si>
    <t>1 unit motor becholoader</t>
  </si>
  <si>
    <t xml:space="preserve">Rehabilitasi/pemeliharaan alat-alat berat </t>
  </si>
  <si>
    <t>jumlah alat-alat berat yang dipelihara/direhab</t>
  </si>
  <si>
    <t>284 unit</t>
  </si>
  <si>
    <t>340 unit</t>
  </si>
  <si>
    <t>Alat berat untuk pekerjaan infrastruktur ke PU-an</t>
  </si>
  <si>
    <t>Jumlah ruas jalan yang diperbaiki (km) menggunakan alat berat</t>
  </si>
  <si>
    <t>Perencanaan, pengawasan dan pelaporan operasional penggunaan alat-alat berat untuk infrastruktur ke-PU-an</t>
  </si>
  <si>
    <t>Jumlah Dokumen yang dileluarkan</t>
  </si>
  <si>
    <t>Pengelolaan logistik dan perbekalan</t>
  </si>
  <si>
    <t>jumlah alat berat yang dikelola dalam tahun berkenaan</t>
  </si>
  <si>
    <t>228 unit</t>
  </si>
  <si>
    <t>Ketatausahaan (UPTD alkal)</t>
  </si>
  <si>
    <t>Jumlah SDM ketatausahaan</t>
  </si>
  <si>
    <t>72 Orang</t>
  </si>
  <si>
    <t>Pemeliharaan rutin dan penanganan kritis jalan provinsi</t>
  </si>
  <si>
    <t>DINAS ENERGI DAN SUMBER DAYA MINERAL</t>
  </si>
  <si>
    <t>Periode pembayaran rekening jasa komunikasi, sumber daya air dan listrik (bulan)</t>
  </si>
  <si>
    <t>Penyediaan jasa peralatan dan perlengkapan kantor</t>
  </si>
  <si>
    <t>Periode penggunaan jasa peralatan dan perlengkapan kantor (bulan)</t>
  </si>
  <si>
    <t>Periode pemakaian jasa kebersihan kantor (bulan)</t>
  </si>
  <si>
    <t>Penyediaan bahan bacaan dan peraturan perundang-undangan</t>
  </si>
  <si>
    <t>Rehab Gedung Kantor</t>
  </si>
  <si>
    <t>Jumlah jenis pengadaan mebeleur (unit)</t>
  </si>
  <si>
    <t>Jumlah jenis pengadaan komputer (unit)</t>
  </si>
  <si>
    <t>Pengadaan peralatan kantor</t>
  </si>
  <si>
    <t>Jumlah jenis pengadaan sarana peralatan kantor (unit)</t>
  </si>
  <si>
    <t>Jumlah gedung kantor yang terpelihara (unit)</t>
  </si>
  <si>
    <t>Jumlah kendaraan dinas/ operasional yang terpelihara (unit)</t>
  </si>
  <si>
    <t>Pemeliharaan rutin/berkala perlengkapan gedung kantor</t>
  </si>
  <si>
    <t>Jumlah pengadaan pakaian dinas beserta perlengkapannya (stel)</t>
  </si>
  <si>
    <t>Persentase peningkatan sumber daya aparatur</t>
  </si>
  <si>
    <t>Jumlah pegawai yang mengikuti diklat (orang)</t>
  </si>
  <si>
    <t xml:space="preserve">Program peningkatan pengembangan sistem pelaporan capaian kinerja dan keuangan </t>
  </si>
  <si>
    <t>Kegiatan Penyusunan Program Tahunan</t>
  </si>
  <si>
    <t>Monitoring dan Evaluasi Kegiatan</t>
  </si>
  <si>
    <t>Program Pengembangan Energi</t>
  </si>
  <si>
    <t>Rasio Elektrifikasi</t>
  </si>
  <si>
    <t>Jumlah Laporan Akhir Kegiatan (lap)</t>
  </si>
  <si>
    <t>Konservasi Energi</t>
  </si>
  <si>
    <t>Program Peningkatan Mutu dan Keandalan Penyediaan Tenaga Listrik</t>
  </si>
  <si>
    <t>Pengembangan Sarana dan Prasarana Ketenagalistrikan</t>
  </si>
  <si>
    <t xml:space="preserve">Program Pembinaan kegiatan usaha  pertambangan mineral dan batubara </t>
  </si>
  <si>
    <t>Persentase Perusahaan minerba yang menerapkan &gt; 75% syarat good mining practise</t>
  </si>
  <si>
    <t>Kegiatan Pembinaan dan Pengawasan pengusahaan pertambangan mineral dan batubara</t>
  </si>
  <si>
    <t>Penertiban Pertambangan Tanpa Izin (PETI)</t>
  </si>
  <si>
    <t>Program Penyelidikan, Pembinaan, Mitigasi dan Pelayanan Geologi</t>
  </si>
  <si>
    <t>Perkiraan Maju Rencana Tahun 2020</t>
  </si>
  <si>
    <t>DINAS PERHUBUNGAN</t>
  </si>
  <si>
    <t>Akuntabilitas Kelembagaan dan Kualitas Pelayanan Kepada Masyarakat</t>
  </si>
  <si>
    <t>Tersedianya perlengkapan jasa surat menyurat</t>
  </si>
  <si>
    <t>1 Tahun</t>
  </si>
  <si>
    <t>Penyediaan Jasa Komunikasi, Sumber Daya Air dan Listrik</t>
  </si>
  <si>
    <t>Kelancaran penggunaan jasa komunikasi, sumber daya air dan listrik</t>
  </si>
  <si>
    <t>Kelancaran tugas pengelola keuangan SKPD</t>
  </si>
  <si>
    <t>Penyediaan Jasa Keberrsihan Kantor</t>
  </si>
  <si>
    <t>Kebersihan dan kerapihan kantor</t>
  </si>
  <si>
    <t>1 Paket dan 4 orang</t>
  </si>
  <si>
    <t>Penyediaan Jasa Perbaikan Peralatan Kerja</t>
  </si>
  <si>
    <t>Kelancaran tugas -tugas operasi pelayanan</t>
  </si>
  <si>
    <t>Barang-barang habis pakai keperluan kantor</t>
  </si>
  <si>
    <t>Barang-barang cetakan dan penggandaan keperluan kantor</t>
  </si>
  <si>
    <t>Penyediaan Komponen Instalasi Listrik/ Penerangan Bangunan Kantor</t>
  </si>
  <si>
    <t>Peralatan komponen litrik/ penerangan kantor</t>
  </si>
  <si>
    <t>Penyediaan Bahan Bacaan dan Peraturan Perundang-undangan</t>
  </si>
  <si>
    <t>Bahan bacaan dan dokumen peraturan perundang-undangan</t>
  </si>
  <si>
    <t>Makanan dan minuman untuk keperluan rapat</t>
  </si>
  <si>
    <t>Rapat-rapat Koordinasi dan Konsultasi ke Luar Daerah</t>
  </si>
  <si>
    <t>Perjalanan dinas dalam rangka koordinasi dan konsultasi dengan pusat maupun daerah</t>
  </si>
  <si>
    <t>Pemeliharaan Rutin/ Berkala Kendaraan/ Dinas Operasional</t>
  </si>
  <si>
    <t>Kelancaran tugas operasional sehari-hari</t>
  </si>
  <si>
    <t>18 kend. roda 4 dan 14 kend. roda 2, 2 kend. Roda 6 san 2 alat berat</t>
  </si>
  <si>
    <t xml:space="preserve">19 kend. roda 4 dan 14 kend. roda 2, 1 kend. Roda 6 </t>
  </si>
  <si>
    <t>Pengadaan Peralatan Gedung Kantor</t>
  </si>
  <si>
    <t>Kelancaran dan kenyamanan tugas aparatur</t>
  </si>
  <si>
    <t>Pemeliharaan Rutin/ Berkala Gedung Kantor</t>
  </si>
  <si>
    <t>Ketertiban dan kenyamanan tugas rutin</t>
  </si>
  <si>
    <t>Pengadaan Kendaraan Dinas/ Operasional</t>
  </si>
  <si>
    <t>Kelancaran pelaksanaan tugas rutin dan operasional</t>
  </si>
  <si>
    <t>Pengadaan Pakaian Dinas Beserta Perlengkapannya</t>
  </si>
  <si>
    <t>Ketertiban dan disiplin aparatur dalam menjalankan tugas</t>
  </si>
  <si>
    <t>200 Stel/1 Paket</t>
  </si>
  <si>
    <t>Akuntabilitas Kelembagaan dan Kualitas Sumber  Daya Manusia</t>
  </si>
  <si>
    <t>Jumlah pegawai yang mengikuti pelatihan/ diklat</t>
  </si>
  <si>
    <t>Program Pembangunan Prasarana dan Fasilitas Perhubungan</t>
  </si>
  <si>
    <t>Meningkatnya Kualitas dan Kuantitas Sarana dan Prasarana Transportasi</t>
  </si>
  <si>
    <t>Perencanaan Pembangunan Prasarana dan Fasilitas Perhubungan</t>
  </si>
  <si>
    <t>Dokumen teknis perencanaan pembangunan infrastruktur transportasi.</t>
  </si>
  <si>
    <t>A. Perencanaan pembangunan rel kereta api trans Sumatra</t>
  </si>
  <si>
    <t>- FS Pembangunan Jalan Kereta Api</t>
  </si>
  <si>
    <t>- Penyusunan Masterplan Pembangunan jalan kereta api</t>
  </si>
  <si>
    <t>- Penyusunan Pra Desain dan DED Jalan Kereta Api.</t>
  </si>
  <si>
    <t>- Penyusunan Trase Pembangunan jalur kereta api</t>
  </si>
  <si>
    <t>- Penyusunan LARAP</t>
  </si>
  <si>
    <t>- Penyusunan Amdal</t>
  </si>
  <si>
    <t>B. Penyusunan Dokumen perencanaan pembangunan prasarana dan sarana Transporasi Laut</t>
  </si>
  <si>
    <t>- Penyusunan Studi Kelayakan/Feasibility Study (FS)</t>
  </si>
  <si>
    <t>- Penyusunan Masterplan/Rencana Induk Pelabuhan</t>
  </si>
  <si>
    <t>- Penyusunan Survey Investigasi dan Desain (SID)/Detail Engineering Design (DED) sarana dan prasarana transportasi laut</t>
  </si>
  <si>
    <t>- Penyusunan Desain Reklamasi</t>
  </si>
  <si>
    <t>- Penyusunan SID Sedimentasi</t>
  </si>
  <si>
    <t>- Penyusunan Desain Penanganan Pantai Pelabuhan</t>
  </si>
  <si>
    <t>- Penyusunan DLKR dan DLKP Pelabuhan</t>
  </si>
  <si>
    <t>C. Penyusunan Dokumen perencanaan pembangunan prasarana dan sarana Transporasi Darat</t>
  </si>
  <si>
    <t>- Penyusunan Masterplan/Rencana Induk Transportasi Darat</t>
  </si>
  <si>
    <t>- Penyusunan Survey Investigasi dan Desain (SID)/Detail Engineering Design (DED) Prasarana dan sarana transportasi darat</t>
  </si>
  <si>
    <t>- Penyusunan Desain Rekayasa Lalu Lintas</t>
  </si>
  <si>
    <t>- Penyusunan Kelayakan dan Evaluasi Terminal Penumpang Tipe B</t>
  </si>
  <si>
    <t>- Penyusunan Desain alur sungai / Survai Bathimetri</t>
  </si>
  <si>
    <t>- Penyusunan Dokumen Lalu Lintas Harian Rata-Rata (LHR) Jalan Provinsi</t>
  </si>
  <si>
    <t>- Penyusunan Dokumen inventarisasi dan kebutuhan fasilitas keselamatan transportasi darat</t>
  </si>
  <si>
    <t>- Penyusunan kajian kinerja transportasi jalan</t>
  </si>
  <si>
    <t>- Penyusunan desain penerapan teknologi informasi berbasis online</t>
  </si>
  <si>
    <t>- Penyusunan jaringan trayek dan jaringan lintas</t>
  </si>
  <si>
    <t>- Penyusunan kajian penataan kawasan terpadu tertib lalu lintas</t>
  </si>
  <si>
    <t>D. Penyusunan Dokumen perencanaan pembangunan prasarana dan sarana Transporasi Multi Moda</t>
  </si>
  <si>
    <t>- Penyusunan Masterplan/Rencana Induk Transportasi Multi moda</t>
  </si>
  <si>
    <t>- Penyusunan Survey Investigasi dan Desain (SID)/Detail Engineering Design (DED) Prasarana dan sarana transportasi multi moda</t>
  </si>
  <si>
    <t>- Penyusunan Dokumen Perencanaan Angkutan Umum Massal Aglomerasi</t>
  </si>
  <si>
    <t>- Penyusunan Asal Tujuan Perjalanan Provinsi</t>
  </si>
  <si>
    <t>- Penyusunan Review Tataran Transportasi Wilayah</t>
  </si>
  <si>
    <t>- Penyusunan dokumen perencanaan terminal angkutan terpadu (Dry port)</t>
  </si>
  <si>
    <t>- Penyusunan SID Penanganan Dampak Transportasi</t>
  </si>
  <si>
    <t>- Penyusunan pedoman Standarisasi desain infrastruktur transportasi</t>
  </si>
  <si>
    <t xml:space="preserve">E. Penyusunan Dokumen perencanaan pembangunan prasarana dan sarana Transporasi Udara </t>
  </si>
  <si>
    <t>- Penyusunan Studi Kelayakan/Feasibility Study (FS) Bandara Baru</t>
  </si>
  <si>
    <t>- Penyusunan Rencana Induk Bandara baru</t>
  </si>
  <si>
    <t>- Penyusunan kajian dan evaluasi kebutuhan prasarana dan sarana transportasi</t>
  </si>
  <si>
    <t>- Penyusunan desain gedung kantor</t>
  </si>
  <si>
    <t>- Penyusunan SID kawasan terpadu Zoo Airport</t>
  </si>
  <si>
    <t xml:space="preserve">'- Penyusunan Rencana Induk Transportasi Jambi </t>
  </si>
  <si>
    <t xml:space="preserve">  - Inventarisasi Sarana dan Prasarana Perhubungan Berbasis Tegnologi Informasi</t>
  </si>
  <si>
    <t xml:space="preserve">'- DLKR dan DLKP Pelabuhan Pengumpan Regional </t>
  </si>
  <si>
    <t>'- Mitigasi Urusan Bidang Perhubungan Laut</t>
  </si>
  <si>
    <t>'- Penyusunan Amdal Kawasan Penunjang Pelabuhan Ujung Jabung</t>
  </si>
  <si>
    <t>'- Desain Penanganan  Kawasan Tertib lalu Lintas</t>
  </si>
  <si>
    <t>'-Penyusunan Desain Dermaga Sungai</t>
  </si>
  <si>
    <t>'- DED Fasilitas Pendukung Terminal</t>
  </si>
  <si>
    <t>Sosialisasi Kebijakan di Bidang Perhubungan</t>
  </si>
  <si>
    <t>Pelaksanaan sosialisasi terhadap masyarakat melalui media elektronik dan media cetak</t>
  </si>
  <si>
    <t>Monitoring, Evaluasi dan Pelaporan</t>
  </si>
  <si>
    <t>Pelaksanaan monitoring dan evaluasi kegiatan di lingkungan Dishub</t>
  </si>
  <si>
    <t>1 Tahun anggaran</t>
  </si>
  <si>
    <t>Koordinasi dalam pembangunan prasarana dan fasilitas perhubungan</t>
  </si>
  <si>
    <t>Terselenggaranya konsolidasi, sinergitas dan keterpaduan pembangunan prasarana dan fasilitas perhubungan</t>
  </si>
  <si>
    <t>Program Peningkatan Pelayanan Angkutan</t>
  </si>
  <si>
    <t>Meningkatnya kualitas pelayanan transportasi yang efektif, efisien dan taat aturan</t>
  </si>
  <si>
    <t>Peningkatan Disiplin Masyarakat Menggunakan Angkutan</t>
  </si>
  <si>
    <t>Masukan dalam pengambilan keputusan terhadap permasalahan transportasi</t>
  </si>
  <si>
    <t>Penciptaan Pelayanan Cepat, Tepat, Murah dan Mudah</t>
  </si>
  <si>
    <t>Ketertiban, kelancaran dan keselamatan penyelenggaran angkutan hari-hari besar dan hari khusus</t>
  </si>
  <si>
    <t>Koordinasi Dalam Peningkatan Pelayanan Angkutan.                                      - Pembinaan angkutan udara dan pelayanan embarkasi haji antara</t>
  </si>
  <si>
    <t>Pelaksanaan pembinaan penyelenggaraan angkutan udara dan embarkasi haji antara</t>
  </si>
  <si>
    <t>1 Paket/ 1 Tahun</t>
  </si>
  <si>
    <t>Pengumpulan dan Analisis Data Base Pelayanan Angkutan</t>
  </si>
  <si>
    <t>Kemudahan akses dalam memperoleh data dan informasi</t>
  </si>
  <si>
    <t>Pengembangan Sarana dan Prasarana Pelayanan Jasa Angkutan</t>
  </si>
  <si>
    <t>Keselamatan pelayaran angkutan perairan</t>
  </si>
  <si>
    <t xml:space="preserve">150 buah </t>
  </si>
  <si>
    <t>- Pengadaan dan pemasangan alat bantu keselamatan pelayaran</t>
  </si>
  <si>
    <t>Fasilitas Perijinan di Bidang Perhubungan</t>
  </si>
  <si>
    <t>Pelaksanaan pembinaan dan penertiban penyelenggaraan kegiatan pos dan telekomunikasi</t>
  </si>
  <si>
    <t>Pemilihan dan Pemberian Penghargaan Sopir/Juru Mudik/Awak Kendaraan Angkutan Umum Teladan</t>
  </si>
  <si>
    <t>Disiplin awak kendaraan umum dalam berlalu lintas dan terpilihnya wakil Provinsi Jambi di tingkat nasional</t>
  </si>
  <si>
    <t>1 Paket/ 2 orang</t>
  </si>
  <si>
    <t>Pengendalian Pengawasan Kegiatan Kelayakan Sertifikat Sungai</t>
  </si>
  <si>
    <t>Pelaksanaan pembinaan dan penertiban penyelenggaraan kegiatan angkutan sungai dan laut</t>
  </si>
  <si>
    <t>- Penertiban &amp; pengawasan operasional angkutan laut/sungai</t>
  </si>
  <si>
    <t>- Pembinaan palayanan transportasi laut/ sungai</t>
  </si>
  <si>
    <t>- Pengadaan kapal patroli</t>
  </si>
  <si>
    <t>Program Pengendalian dan Pengamanan Lalu Lintas</t>
  </si>
  <si>
    <t>Meningkatnya kualitas dan kuantitas sarana dan prasarana transportasi</t>
  </si>
  <si>
    <t>Pengadaan dan Pemasangan Rambu-rambu Lalu-lintas</t>
  </si>
  <si>
    <t>Ketertiban, kelancaraan, keselamatan LLAJ</t>
  </si>
  <si>
    <t xml:space="preserve">a. Rambu lalu lintas, 1040 buah </t>
  </si>
  <si>
    <t xml:space="preserve">1040 buah </t>
  </si>
  <si>
    <t>b. Pagar pengaman jalan, 1000 M' termasuk rambu chevron</t>
  </si>
  <si>
    <t>1000 M'</t>
  </si>
  <si>
    <t xml:space="preserve">c. Marka jalan,  60.000 M' </t>
  </si>
  <si>
    <t>60.000 M'</t>
  </si>
  <si>
    <t xml:space="preserve">d. Traffic light,  4 unit </t>
  </si>
  <si>
    <t xml:space="preserve"> 4 unit </t>
  </si>
  <si>
    <t xml:space="preserve">e. Cermin tikungan, 100 buah </t>
  </si>
  <si>
    <t xml:space="preserve"> 100 buah </t>
  </si>
  <si>
    <t xml:space="preserve">f.  Rambu RPPJ,  53 buah </t>
  </si>
  <si>
    <t xml:space="preserve">53 buah </t>
  </si>
  <si>
    <t>g. Rekayasa Lalu Lintas,  1 Paket</t>
  </si>
  <si>
    <t>h. Warning light, 10 set</t>
  </si>
  <si>
    <t xml:space="preserve"> 10 set</t>
  </si>
  <si>
    <t>i.  Paku Jalan,2200 buah</t>
  </si>
  <si>
    <t>2200 buah</t>
  </si>
  <si>
    <t>j. Delineator, 1300 buah</t>
  </si>
  <si>
    <t>1300 buah</t>
  </si>
  <si>
    <t>k. Lampu Penerangan Jalan Umum, 20 Unit</t>
  </si>
  <si>
    <t>20 Unit</t>
  </si>
  <si>
    <t>l. Perlengkapan Jalan portable, 1 Paket</t>
  </si>
  <si>
    <t>m. Pemeliharaan Fasilitas Keselamatan Jalan1 Paket</t>
  </si>
  <si>
    <t xml:space="preserve">Pembangunan Keselamatan transportasi Darat </t>
  </si>
  <si>
    <t>Program Peningkatan Kelayakan Pengoperasian Kendaraan</t>
  </si>
  <si>
    <t>Kegiatan Uji Petik Kendaraan Bermotor</t>
  </si>
  <si>
    <t>Disiplin penyelenggaraan LLAJ</t>
  </si>
  <si>
    <t>Pengadaan Alat Pengujian Kendaraaan Bermotor</t>
  </si>
  <si>
    <t>Program Rehabilitasi dan  Pemeliharaan Prasarana dan Fasilitas LLAJ</t>
  </si>
  <si>
    <t>1. Rehabilitasi/pemeliharaan sarana dan prasarana perhubungan</t>
  </si>
  <si>
    <t>Standar pelayanan dan fungsi prasarana LLAJ terpenuhi.</t>
  </si>
  <si>
    <t>- Rehab/pemeliharaan fasilitas dan prasarana perhubungan</t>
  </si>
  <si>
    <t>- Pemeliharaan peralatan Monitoring Lalu Lintas</t>
  </si>
  <si>
    <t>2. Rehabilitasi/pemeliharaan fasilitas penunjang keselamatan transportasi,</t>
  </si>
  <si>
    <t>Perlengkapan jalan, 1 Paket</t>
  </si>
  <si>
    <t>3. Rehabilitasi sedang/berat gedung kantor</t>
  </si>
  <si>
    <t>Program Pembangunan Sarana dan Prasarana Perhubungan</t>
  </si>
  <si>
    <t>Pembangunan Gedung Kantor Dishub</t>
  </si>
  <si>
    <t>Kenyamanan dan kelancaran penyelenggaran pelayanan kepada masyarakat</t>
  </si>
  <si>
    <t>Pembangunan FasilitasPelabuhan Laut Ujung Jabung</t>
  </si>
  <si>
    <t xml:space="preserve">Tersedianya fasilitas sarana dan prasarana pelabuhan, sesuai standar </t>
  </si>
  <si>
    <t>Peningkatan/pengadaan/pembangunan sarana dan prasarana transportasi udara</t>
  </si>
  <si>
    <t>Tersedianya fasilitas sarana dan prasaranan transportasi udara</t>
  </si>
  <si>
    <t>Pembangunan fasilitas dan prasarana transportasi laut</t>
  </si>
  <si>
    <t xml:space="preserve">Pengembangan transportasi Multi Moda </t>
  </si>
  <si>
    <t xml:space="preserve">Pengembangan angkutan umum massal aglomerasi </t>
  </si>
  <si>
    <t>- Sosialisasi</t>
  </si>
  <si>
    <t>- Pembangunan fasilitas dan  penunjang BRT</t>
  </si>
  <si>
    <t>- Subsidi operasional BRT</t>
  </si>
  <si>
    <t>Pengembangan fasilitas penunjang Pelabuhan Muara Sabak</t>
  </si>
  <si>
    <t>Pengembangan / pembangunan terminal penumpang tipe B</t>
  </si>
  <si>
    <t>Tersedianya fasilitas sarana dan prasarana terminal type B</t>
  </si>
  <si>
    <t>Pengembangan/ pembangunan infrastruktur trasnportasi</t>
  </si>
  <si>
    <t>- Perencanaan</t>
  </si>
  <si>
    <t>- Persiapan</t>
  </si>
  <si>
    <t>- Pelaksanaan</t>
  </si>
  <si>
    <t>Pembangunan Fasilitas gedung terminal VIP Room Bandara dan Koordinasi Bandara Perintis Provinsi Jambi</t>
  </si>
  <si>
    <t>BIRO PEMERINTAHAN DAN OTONOMI DAERAH</t>
  </si>
  <si>
    <t>Program Pembinaan, Fasilitasi, Pelayanan dan Tatakelola Pemerintahan serta Otonomi Daerah</t>
  </si>
  <si>
    <t>Indikator Kinerja Program (Outcome) :</t>
  </si>
  <si>
    <t>Nilai Laporan Penyelenggaraan Pemerintahan Daerah (LPPD) Provinsi Jambi  (2,500 pada Tahun 2021)</t>
  </si>
  <si>
    <t>2.395</t>
  </si>
  <si>
    <t>Persentase Nilai LPPD kab/kota se-Provinsi Jambi diatas 2,300</t>
  </si>
  <si>
    <t>81,81% (9 Kab/Kota)</t>
  </si>
  <si>
    <t>1. Kegiatan Pembinaan Tugas Umum Pemerintahan di Kecamatan, Rakor Camat dan Bimtek Pemekaran Kecamatan serta Penilaian Camat Teladan/Berprestasi di Provinsi Jambi</t>
  </si>
  <si>
    <t>Output  Kegiatan:</t>
  </si>
  <si>
    <t>Jumlah pelaksanaan Rakor Camat tingkat Provinsi Jambi</t>
  </si>
  <si>
    <t>2 kali</t>
  </si>
  <si>
    <t>Jumlah pelaksanaan penilaian Camat Teladan Tingkat Provinsi Jambi</t>
  </si>
  <si>
    <t>1 kali</t>
  </si>
  <si>
    <t>2. Kegiatan Fasilitasi Pengembangan dan Pemerintahan Daerah</t>
  </si>
  <si>
    <t>Output  kegiatan:</t>
  </si>
  <si>
    <t xml:space="preserve">Jumlah Dokumen LPPD Provinsi Jambi </t>
  </si>
  <si>
    <t>Jumlah Dokumen LPPD  Kab/Kota</t>
  </si>
  <si>
    <t>11 dokumen</t>
  </si>
  <si>
    <t>Jumlah Kab/Kota yang dibina di Provinsi Jambi terkait penyusunan LPPD dan persiapan menghadapi EKPPD terhadap LPPD Kab/Kota</t>
  </si>
  <si>
    <t>Rapat asistensi penyusunan buku LPPD</t>
  </si>
  <si>
    <t xml:space="preserve">Jumlah Rapat Review data LPPD </t>
  </si>
  <si>
    <t>Jumlah Rapat Evaluasi dan Validasi data LPPD di Provinsi Jambi</t>
  </si>
  <si>
    <t>Dokumen Pelaksanaan Kegiatan</t>
  </si>
  <si>
    <t>Jumlah Rapat Penyiapan Data dan Informasi Proses Pemekaran</t>
  </si>
  <si>
    <t>Jumlah laporan rapat kerja (Rapat koordinasi nasional APPSI)</t>
  </si>
  <si>
    <t>Jumlah Pendampingan Rapat Kerja APPSI</t>
  </si>
  <si>
    <t>2 pendampingan</t>
  </si>
  <si>
    <t>Jumlah Pemenuhan iuran wajib APPSI setiap tahun</t>
  </si>
  <si>
    <t>3. Kegiatan Koordinasi dan Pelayanan Urusan KDH/WKDH, DPR, DPD, DPRD Provinsi, DPRD Kab/Kota dan Hubungan Antar Lembaga di Bidang Otonomi Daerah</t>
  </si>
  <si>
    <t>Output kegiatan :</t>
  </si>
  <si>
    <t>Persentase penerbitan SK pemberhentian dan pengangkatan KDH/WKDH yang difasilitasi.</t>
  </si>
  <si>
    <t xml:space="preserve">Persentase SK pensiun KDH/WKDH  yang difasilitasi </t>
  </si>
  <si>
    <t xml:space="preserve">Persentase SK PAW DPRD Kab/Kota Provinsi Jambi yang difasilitasi </t>
  </si>
  <si>
    <t>Persentase SK DPRD Kab/Kota se Provinsi Jambi yang difasilitasi</t>
  </si>
  <si>
    <t xml:space="preserve">Persentase izin cuti KDH dan WKDH se Provinsi Jambi yang difasilitasi </t>
  </si>
  <si>
    <t>Persentase koordinasi kunjungan kerja ke Kab/Kota dalam Provinsi Jambi yang difasilitasi</t>
  </si>
  <si>
    <t>Persentase pendampingan kunjungan kerja di Provinsi Jambi yang difasilitasi</t>
  </si>
  <si>
    <t>4. Kegiatan Pemantauan Penyelenggaraan  Pemerintahan Bawahan dan Rapat Koordinasi Pemerintahan Bawahan</t>
  </si>
  <si>
    <t>Jumlah Rapat koordinasi pemerintahan bawahan di salah satu Kabupaten/ Kota di Provinsi</t>
  </si>
  <si>
    <t>Terlaksananya rapat koordinasi teknis bidang pemerintahan bawahan di Provinsi Jambi</t>
  </si>
  <si>
    <t>Program Penataan Batas dan Wilayah  Administrasi</t>
  </si>
  <si>
    <t>Persentase penyelesaian batas antara Provinsi Jambi dengan Provinsi Tetangga</t>
  </si>
  <si>
    <t>60% (3 Permedagri)</t>
  </si>
  <si>
    <t>Persentase penyelesaian batas antar Kabupaten/Kota dalam Provinsi Jambi.</t>
  </si>
  <si>
    <t>29,4% (5 Permendagri)</t>
  </si>
  <si>
    <t>5. Kegiatan Pembinaan dan Pembakuan Nama Rupabumi dan Pemetaan Wilayah</t>
  </si>
  <si>
    <t>Jumlah Kabupaten/Kota yang dibina terkait tertib administrasi Pembakuan nama rupabumi</t>
  </si>
  <si>
    <t>Jumlah Bintek Pembakuan Nama Rupabumi</t>
  </si>
  <si>
    <t>6. Kegiatan Penyelesaian dan Penataan Batas antara Provinsi Jambi dengan Provinsi Tetangga</t>
  </si>
  <si>
    <t>Output Kegiatan:</t>
  </si>
  <si>
    <t>Jumlah Segmen Batas Kabupaten/Kota dalam Provinsi Jambi yang  dilaksanakan verifikasi batas dengan Provinsi tetangga</t>
  </si>
  <si>
    <t>13 segmen batas</t>
  </si>
  <si>
    <t>Jumlah segmen batas dalam Provinsi Jambi Kabupaten/Kota yang difasilitasi dan dikoordinasikan terkait  penataan batas provinsi jambi dengan Provinsi Tetangga</t>
  </si>
  <si>
    <t>Jumlah  Rapat Koordinasi penataan batas daerah antara Provinsi Jambi dengan Provinsi Tetangga</t>
  </si>
  <si>
    <t>5 kali</t>
  </si>
  <si>
    <t>7. Kegiatan Penyelesaian dan Penegasan  Batas antara Kabupaten/Kota dalam Provinsi Jambi.</t>
  </si>
  <si>
    <t>Output Kegiatan :</t>
  </si>
  <si>
    <t>Jumlah segemen batas Kabupaten/Kota yang  dilaksanakan verifikasi batas daerah dalam Prov.Jambi</t>
  </si>
  <si>
    <t>9 segemen batas</t>
  </si>
  <si>
    <t>Jumlah Kabupaten/Kota yang difasilitasi dan dikoordinasikan terkait  penataan batas antar Kab/Kota dalam Provinsi Jambi</t>
  </si>
  <si>
    <t>Rapat Koordinasi penataan batas daerah antara Kabupaten/Kota dalam Provinsi Jambi</t>
  </si>
  <si>
    <t>8. Kegiatan Rapat koordinasi kerjasama dan pendataan potensi kerjasama di wilayah perbatasan</t>
  </si>
  <si>
    <t>Jumlah Rapat koordinasi kerjasama di wilayah perbatasan dalam Provinsi Jambi</t>
  </si>
  <si>
    <t>Program Pelayanan Administrasi Perkantoran.</t>
  </si>
  <si>
    <t> Outcome :</t>
  </si>
  <si>
    <t>Persentase Pelayanan Administrasi Perkantoran.</t>
  </si>
  <si>
    <t>9. Kegiatan Penataan Administrasi Tata Usaha Biro pemerintahan Setda Provinsi Jambi</t>
  </si>
  <si>
    <t>Output :</t>
  </si>
  <si>
    <t>Persentase pemenuhan kebutuhan peralatan dan perlengkapan kantor</t>
  </si>
  <si>
    <t>Persentase pelayanan administrasi kepegawaian</t>
  </si>
  <si>
    <t>Jumlah Dokumen Renstra</t>
  </si>
  <si>
    <t>Jumlah Dokumen Renja</t>
  </si>
  <si>
    <t>Jumlah Dokumen RKA</t>
  </si>
  <si>
    <t>Jumlah Dokumen DPA</t>
  </si>
  <si>
    <t>Jumlah Dokumen LKj</t>
  </si>
  <si>
    <t>Jumlah Dokumen LPPD</t>
  </si>
  <si>
    <t>Jumlah Dokumen LKPJ</t>
  </si>
  <si>
    <t>Peningkatan Nilai Evaluasi Laporan Kinerja</t>
  </si>
  <si>
    <t>"B"</t>
  </si>
  <si>
    <t>Program Penanganan permasalahan tanah dan pembinaan pengawasan trantib dan Dekonsentrasi Tugas Pembantuan</t>
  </si>
  <si>
    <t>Persentase Pengaduan masalah tanah yang ditindaklanjuti</t>
  </si>
  <si>
    <t>10. Kegiatan Penyelenggaraan Urusan Pemerintahan di  Provinsi Jambi</t>
  </si>
  <si>
    <t>Output kegiatan:</t>
  </si>
  <si>
    <t>Jumlah dokumen Laporan penyelenggaraan urusan pemerintahan di Provinsi Jambi.</t>
  </si>
  <si>
    <t>Jumlah rapat koordinasi terkait urusan pemerintahan</t>
  </si>
  <si>
    <t>Jumlah Kabupaten/Kota yang dibina terkait pelaksanaan penyelenggaraan urusan pemerintahan.</t>
  </si>
  <si>
    <t>11. Kegiatan Pembinaan, Pemantauan dan Pengawasan Penanganan Masalah Trantib</t>
  </si>
  <si>
    <t>Jumlah Kabupaten/Kota yang dibina terkait Pemantauan dan Pengawasan Penanganan Masalah Trantib.</t>
  </si>
  <si>
    <t>12.Kegiatan Koordinasi  Penanganan Permasalahan dan Penyelenggaraan Urusan Pertanahan sebagai kewenangan provinsi</t>
  </si>
  <si>
    <t>Jumlah rapat fasilitasi pemberian izin lokasi lintas Kabupaten/ Kota</t>
  </si>
  <si>
    <t>Jumlah rapat fasiliitasi penetapan lokasi pengadaan tanah untuk kepentingan umum</t>
  </si>
  <si>
    <t>Jumlah rapat fasilitasi penyelesaan sengketa tanah lintas Kabupaten/ Kota</t>
  </si>
  <si>
    <t>Jumlah rapat fasilitasi penyelesaian masalah ganti kerugian dan santunan tanah untuk pembangunan oleh Pemerintah Provinsi</t>
  </si>
  <si>
    <t>Jumlah rapat fasilitasi penetapan subjek dan objekk redistribusi tanah, serta ganti kerugian tanah kelebihan maksimum dan tanah anbritase lintas Kabupaten/ Kota</t>
  </si>
  <si>
    <t>Jumlah rapat fasilitasi penetapan tanah ulayat lintas Kabupaten/Kota</t>
  </si>
  <si>
    <t>Jumlah rapat fasilitasi penyelesaian tanah kosong dan inventarisasi pemanfaatan tanah kasus lintas Kabupaten/ Kota</t>
  </si>
  <si>
    <t>Jumlah rapat fasilitasi perencanaan penggunaan tanah yang rampasannya lintas Kabupaten/ Kota</t>
  </si>
  <si>
    <t>Jumlah pembinaan dan supervisi serta monitoring terkait pelayanan permasalahan pertanahan di Kabupaten/ Kota</t>
  </si>
  <si>
    <t>RUMAH SAKIT JIWA DAERAH PROVINSI JAMBI</t>
  </si>
  <si>
    <t>RSJD PROVINSI JAMBI</t>
  </si>
  <si>
    <t>250 surat</t>
  </si>
  <si>
    <t>275 surat</t>
  </si>
  <si>
    <t>Kegiatan Penyediaan Jasa Komunikasi, Sumber Daya Air &amp; Listrik</t>
  </si>
  <si>
    <t>Jumlah penerima jasa Administrasi Keuangan</t>
  </si>
  <si>
    <t>43 orang</t>
  </si>
  <si>
    <t>Periode pemakaian Jasa Kebersihan Kantor,loundry (bulan)</t>
  </si>
  <si>
    <t>Jumlah Jenis alat tulis kantor (set)</t>
  </si>
  <si>
    <t>60 jenis</t>
  </si>
  <si>
    <t>66 jenis</t>
  </si>
  <si>
    <t>22 jenis</t>
  </si>
  <si>
    <t>24 jenis</t>
  </si>
  <si>
    <t>Kegiatan Penyediaan Komp. Inst Listrik/Penerangan Bangunan Kantor</t>
  </si>
  <si>
    <t>Jumlah komponen instalasi listrik/penerangan bangunan kantor (buah)</t>
  </si>
  <si>
    <t>121 bh</t>
  </si>
  <si>
    <t>133 bh</t>
  </si>
  <si>
    <t>Kegiatan Penyediaan Peralatan dan Perlengkapan Kantor</t>
  </si>
  <si>
    <t>Jumlah  peralatan dan perlengkapan kantor (jenis)</t>
  </si>
  <si>
    <t>19 jenis</t>
  </si>
  <si>
    <t>21 jenis</t>
  </si>
  <si>
    <t>Kegiatan Penyediaan Peralatan RT</t>
  </si>
  <si>
    <t>Jumlah  peralatan RT (buah)</t>
  </si>
  <si>
    <t>50 bh</t>
  </si>
  <si>
    <t>55 bh</t>
  </si>
  <si>
    <t>Jumlah peserta rapat dan tamu, pegawai (orang) yang makan dan minum</t>
  </si>
  <si>
    <t>2000 orang</t>
  </si>
  <si>
    <t>2200 orang</t>
  </si>
  <si>
    <t>Kegiatan Rapat-rapat Koordinasi &amp; Konsultasi ke Luar Daerah</t>
  </si>
  <si>
    <t>60 kl</t>
  </si>
  <si>
    <t>66 kl</t>
  </si>
  <si>
    <t>Persentase peningkatan sarana dan prasarana aparatur</t>
  </si>
  <si>
    <t>Jumlah pengadaan kendaraan dinas/ operasional yang dibeli</t>
  </si>
  <si>
    <t>Kegiatan Rehabilitasi Sedang/Berat Gedung Kantor</t>
  </si>
  <si>
    <t>Jumlah gedung yang direhab</t>
  </si>
  <si>
    <t>3 pkt</t>
  </si>
  <si>
    <t>Jumlah peralatan gedung kantor dan peralatan penunjang pelayanan yang terpelihara</t>
  </si>
  <si>
    <t>5 paket</t>
  </si>
  <si>
    <t>6 paket</t>
  </si>
  <si>
    <t>Kegiatan Pemeliharaan Rutin/Berkala  Gedung Kantor</t>
  </si>
  <si>
    <t>Jumlah  gedung kantor dan penunjang pelayanan yang terpelihara</t>
  </si>
  <si>
    <t xml:space="preserve">Kegiatan Pengadaan Pakaian Dinas beserta Perlengkapannya </t>
  </si>
  <si>
    <t>Jumlah Pengadaan pakaian dinas beserta perlengkapannya</t>
  </si>
  <si>
    <t>414 stel</t>
  </si>
  <si>
    <t>455 stel</t>
  </si>
  <si>
    <t>Program Peningkatan Kapasitas Sumber daya Aparatur</t>
  </si>
  <si>
    <t xml:space="preserve">Persentase peningkatan kapasitas sumberdaya aparatur </t>
  </si>
  <si>
    <t>Kegiatan Pendidikan dan Pelatihan Formal</t>
  </si>
  <si>
    <t>55 orang</t>
  </si>
  <si>
    <t>Persentase ketersediaan  obat yang dibutuhkan pasien rsj danBahan Medis Habis Pakai (BMHP)  yang dibutuhkan pasien RSJ</t>
  </si>
  <si>
    <t xml:space="preserve"> persentase ketersediaan bahan habis pakai dan bahan kimia /reagen yang diadakan</t>
  </si>
  <si>
    <t>Kegiatan Pengadaan Obat dan Perbekalan Kesehatan</t>
  </si>
  <si>
    <t>Jumalh jenis obat, bahan habis pakai dan bahan kimia (reagen) yang dibeli</t>
  </si>
  <si>
    <t>32 Item</t>
  </si>
  <si>
    <t>Persentase kab/kota yang dilayani pelayanan jiwa</t>
  </si>
  <si>
    <t>Kegiatan Pemeliharaan dan Pemulihan Kesehatan</t>
  </si>
  <si>
    <t>Jumlah pelaksanaan kegiatan integrasi, droping, penjaringan,dan home visit</t>
  </si>
  <si>
    <t>53 kl</t>
  </si>
  <si>
    <t>Periode pemenuhan makanan dan minuman pasien yang disediakan</t>
  </si>
  <si>
    <t xml:space="preserve">Kegiatan Peningkatan Gizi Masyarakat </t>
  </si>
  <si>
    <t xml:space="preserve">Jumlah periode bahan kebutuhan  makanan dan minuman pasien rawat inap yang bergizi </t>
  </si>
  <si>
    <t>Persentase Kab/Kota yang menyelenggarakan program kesehatan jiwa masyarakat</t>
  </si>
  <si>
    <t>Kegiatan Promosi Kesehatan dan Pemberdayaan Masyarakat</t>
  </si>
  <si>
    <t>Jumlah kegiatan promosi &amp; pemberdayaan masy ttg kesh jiwa  d 11 kab/kota</t>
  </si>
  <si>
    <t>6 kali</t>
  </si>
  <si>
    <t>Nilai Komisi Akreditasi Rumah Sakit (KARS) di RSJ</t>
  </si>
  <si>
    <t>Paripurna</t>
  </si>
  <si>
    <t>Jumlah perencanaan dan program anggaran yang disusun</t>
  </si>
  <si>
    <t>10 dok</t>
  </si>
  <si>
    <t xml:space="preserve"> 3 dok</t>
  </si>
  <si>
    <t>Program Pelayanan Kesehatan Penduduk Miskin</t>
  </si>
  <si>
    <t>Pesentase masyarakat miskin,gelandangan, orang terlantar yang dilayani di RSJ</t>
  </si>
  <si>
    <t>Kegiatan Pengelolaan Program Jamkesmasda</t>
  </si>
  <si>
    <t xml:space="preserve">Jumlah pembiayaan Pelayanan Kesehatan jiwa bagi penduduk miskin, korban pasung, gelandangan psikotik </t>
  </si>
  <si>
    <t>350 org</t>
  </si>
  <si>
    <t>400 org</t>
  </si>
  <si>
    <t>yang tidak memiliki jaminan kesehatan</t>
  </si>
  <si>
    <t>Program Pengadaan,Peningk Sarpras RS/RSJ/RS Paru/ Mata</t>
  </si>
  <si>
    <t>Persentase terpenuhinya jumlah gedung dan alat yang sesuai dengan standar</t>
  </si>
  <si>
    <t xml:space="preserve">Kegiatan Pembangunan Rumah Sakit </t>
  </si>
  <si>
    <t>Jumlah gedung  rumah sakit yang dibangun</t>
  </si>
  <si>
    <t>5 pkt</t>
  </si>
  <si>
    <t>Kegiatan Rehabilitasi Bangunan Rumah Sakit</t>
  </si>
  <si>
    <t>Jumlah gedung rumah sakit yang direhab</t>
  </si>
  <si>
    <t xml:space="preserve">Kegiatan Pengadaan Alat-alat Kesehatan Rumah Sakit </t>
  </si>
  <si>
    <t>Jumlah Alat kedokteran/kesehatan yang diadakan</t>
  </si>
  <si>
    <t>Kegiatan Pengadaan bahan - bahan logistik RS</t>
  </si>
  <si>
    <t xml:space="preserve">Jumlah bahan logistik RS </t>
  </si>
  <si>
    <t>58 jenis</t>
  </si>
  <si>
    <t>64  jenis</t>
  </si>
  <si>
    <t>Program Pemeliharaan Sarpras RS/RSJ/RS Paru/RS Mata</t>
  </si>
  <si>
    <t>Persentase pemeliharaan Sarpas RS/RSJ/RS Paru/RS Mata</t>
  </si>
  <si>
    <t>Kegiatan Pemeliharaan Rutin/Berkala Inst. Pengolahan Limbah RS</t>
  </si>
  <si>
    <t>Jumlah pemeriksaan sampel air limbah, air bersih dan pemusnahan sampah medis</t>
  </si>
  <si>
    <t>9 pkt</t>
  </si>
  <si>
    <t xml:space="preserve">Kegiatan Pemeliharaan Rutin/Berkala Kendaraan Dinas/Operasional </t>
  </si>
  <si>
    <t>Jumlah kendaraan Dinas/Operasional dan mesin lainnya yang terpelihara</t>
  </si>
  <si>
    <t>36 unit</t>
  </si>
  <si>
    <t>40 unit</t>
  </si>
  <si>
    <t>Program peningkatan Mutu pelayanan kesehatan BLUD</t>
  </si>
  <si>
    <t xml:space="preserve">Indeks Kepuasan Masyarakat terhadap  RSJ </t>
  </si>
  <si>
    <t>Kegiatan Peningkatan Mutu Pelayanan Kesehatan BLUD</t>
  </si>
  <si>
    <t>BIRO HUKUM SETDA PROVINSI JAMBI</t>
  </si>
  <si>
    <t>Tingkat pemenuhan kebutuhan dasar operasional unit kerja SKPD/Balai/UPT/UPTD dalam mendukung tugas pokok dan mendukung tupoksinya</t>
  </si>
  <si>
    <t>Kegiatan: Penataan administrasi Tata Usaha/Kepegawaian/Pengelolaan Barang Biro Hukum</t>
  </si>
  <si>
    <t>Persentase pelayanan administrasi tata usaha Biro yang difasilitasi</t>
  </si>
  <si>
    <t>Kegiatan: Koordinasi, Evaluasi, Monitoring dan Pelaporan Capaian Kinerja  serta Penyusunan Program/Kegiatan Biro Hukum</t>
  </si>
  <si>
    <t>Jumlah Renja</t>
  </si>
  <si>
    <t>Jumlah LPPD</t>
  </si>
  <si>
    <t>Jumlah LKPJ</t>
  </si>
  <si>
    <t>Jumlah LKJ</t>
  </si>
  <si>
    <t>Jumlah Laporan 6 Januari</t>
  </si>
  <si>
    <t>Program Perencanaan dan Penataan Peraturan Daerah Provinsi</t>
  </si>
  <si>
    <t>Persentase Produk Hukum Provinsi yang tidak bertentangan dengan produk hukum yang lebih tinggi</t>
  </si>
  <si>
    <t>Kegitan: Penyusunan Rencana Kerja Rancangan Peraturan Perundang-undangan</t>
  </si>
  <si>
    <t>Jumlah Perda dan Pergub Provinsi Jambi yang dikaji dan dievaluasi</t>
  </si>
  <si>
    <t>6 Produk Hukum Daerah</t>
  </si>
  <si>
    <t>Kegiatan: Legislasi Rancangan Peraturan Perundang-undangan</t>
  </si>
  <si>
    <t>Jumlah dokumen Polegda Provinsi Jambi yang disusun</t>
  </si>
  <si>
    <t>1 dok prolegda</t>
  </si>
  <si>
    <t>Kegiatan: Kajian Peraturan Perundang-undangan Daerah Terhadap Peraturan Perundang-undangan yang Baru, Lebih Tinggi dari keserasian antara Peraturan Perundang-undangan Daerah</t>
  </si>
  <si>
    <t>Jumlah naskah peraturan daerah yang dikaji sesuai dengan peraturan perundang-undangan</t>
  </si>
  <si>
    <t>12 perda</t>
  </si>
  <si>
    <t>10 perda</t>
  </si>
  <si>
    <t>Kegiatan: Penelitian/Pengkajian Draf Peraturan Gubernur, Keputusan Gubernur dan Instruksi Gubernur</t>
  </si>
  <si>
    <t>Jumlah Peraturan Gubernur, Keputusan Gubernur dan Instruksi Gubernur yang sesuai dengan peraturan Perundang-undangan</t>
  </si>
  <si>
    <t>50 Pergub</t>
  </si>
  <si>
    <t>600 SK dan Instruksi</t>
  </si>
  <si>
    <t>Program Pembinaan dan Pengawasan Produk Hukum Kabupaten/Kota di Provinsi Jambi</t>
  </si>
  <si>
    <t>Persentase Produk hukum Kab/Kota yang tidak bertentangan dengan produk hukum yang lebih tinggi</t>
  </si>
  <si>
    <t>Kegiatan: Monitoring/Pemantauan Terhadap Tindak Lanjut Hasil Pembinaan dan Evaluasi Perda Kab/Kota dan Peraturan Bupati/Walikota dan Bimbingan Teknis Implementasi Peraturan Perundang-undangan</t>
  </si>
  <si>
    <t>Jumlah produk hukum daerah kab/kota yang dimonitoring/dipantau dari hasil pembinaan dan evaluasi</t>
  </si>
  <si>
    <t>50 perda dan Perbub/Perwako</t>
  </si>
  <si>
    <t>Jumlah pelaksanaan Bimbingan Teknis kepada kabupaten/kota</t>
  </si>
  <si>
    <t>1 Bimtek</t>
  </si>
  <si>
    <t>Kegiatan: Evaluasi dan Fasilitasi Ranperda, Ranperbup/Ranperwako, Rancangan Peraturan DPRD Kabupaten/Kota dan Rakor Hukum Provinsi dan Kabupaten/Kota</t>
  </si>
  <si>
    <t>Jumlah Ranperda/Rabperbub Kabupaten/Kota Rancangan Peraturan DPRD Kab/Kota yang dievakuasi</t>
  </si>
  <si>
    <t>80 Ranperda/Ranperbub/Ranperwako/Rancangan Peraturan DPRD Kab/kota</t>
  </si>
  <si>
    <t>Jumlah Rakor Hukum antar kabupaten/kota  dengan Pemerintah Provinsi Jambi</t>
  </si>
  <si>
    <t>1 Rakor</t>
  </si>
  <si>
    <t>Program Advokasi Hukum dan HAM</t>
  </si>
  <si>
    <t>Persentase kasus hukum dan HAM Provinsi Jambi yang difasilitasi</t>
  </si>
  <si>
    <t>Kegiatan: Peningkatan Koordinasi dan Sinkronisasi dengan Instansi di Luar Pemerintah Daerah dalam Pemberian dan Pelaksanaan Sosialisasi atau Penyuluhan Hukum Kepada Masyarakat</t>
  </si>
  <si>
    <t>Jumlah Sosialisasi / Penyuluhan Hukum Kepada Masyarakat</t>
  </si>
  <si>
    <t>Kegiatan: Bantuan Hukum dan Konsultasi Hukum Terhadap Permasalahan dan Keluhan Hukum yang Timbul dalam Penyelenggaraan Pemerintahan</t>
  </si>
  <si>
    <t>Jumlah kasus yang diberi bantuan / konsultasi hukum</t>
  </si>
  <si>
    <t>11 kasus</t>
  </si>
  <si>
    <t>12 kasus</t>
  </si>
  <si>
    <t>Kegiatan: Pengkajian dan Inventarisasi Kasus Pelanggaran HAM di Provinsi Jambi</t>
  </si>
  <si>
    <t>Jumlah kasus HAM yang dikaji / terinventarisir</t>
  </si>
  <si>
    <t>11 pengkajian dan menginventarisasi</t>
  </si>
  <si>
    <t>11 kab/kota yang difasilitasi</t>
  </si>
  <si>
    <t>Kegiatan: Peningkatan dan Pemantapan Metode Pengembangan dan Peningkatan Kesadaran Hukum dan HAM di Provinsi Jambi</t>
  </si>
  <si>
    <t>Jumlah Rakor HAM di Provinsi Jambi</t>
  </si>
  <si>
    <t>1 Rakor HAM</t>
  </si>
  <si>
    <t>Kegiatan: Pembinaan dan Penanganan konflik/sengketa yang berkaitan dengan penyelenggaraan Pemerintah Daerah</t>
  </si>
  <si>
    <t>Jumlah Konflik / Sengketa Hukum yang dikaji</t>
  </si>
  <si>
    <t>25 kajian</t>
  </si>
  <si>
    <t>Program Dokumentasi dan Informasi Produk Hukum</t>
  </si>
  <si>
    <t>Persentase informasi produk hukum yang bisa diakses publik</t>
  </si>
  <si>
    <t>Kegiatan: Jaringan Dokumentasi dan Informasi Hukum (JDIH) dan Publikasi Peraturan Perundang-undangan</t>
  </si>
  <si>
    <t>Jumlah Data Perda Pergub Provinsi Jambi yang dicetak &amp; diupload pada Website JDIH Biro Hukum</t>
  </si>
  <si>
    <t>12 perda dan 50 Pergub</t>
  </si>
  <si>
    <t>Kegiatan: Sosialisasi Peraturan Perundang-undangan</t>
  </si>
  <si>
    <t>Jumlah Peraturan Perundang-undangan yang disosialisasikan</t>
  </si>
  <si>
    <t>8 peraturan perundang-undangan</t>
  </si>
  <si>
    <t>BIRO ORGANISASI  SETDA PROVINSI JAMBI</t>
  </si>
  <si>
    <t>Program reformasi birokrasi</t>
  </si>
  <si>
    <t>Persentase perangkat daerah provinsi jambi yang tepat ukuran dan tepat fungsi</t>
  </si>
  <si>
    <t>Kegiatan penataan perangkat daerah pemerintah provinsi jambi</t>
  </si>
  <si>
    <t>-Jumlah perangkat daerah yang dievaluasi tupoksinya</t>
  </si>
  <si>
    <t>2 perangkat daerah</t>
  </si>
  <si>
    <t>-Jumlah pergub</t>
  </si>
  <si>
    <t>1 pergub</t>
  </si>
  <si>
    <t>-Jumlah buku gambaran kelembagaan perangkat daerah pemerintah provinsi jambi</t>
  </si>
  <si>
    <t>1 buku</t>
  </si>
  <si>
    <t>Kegiatan evaluasi dan penilaian penataan perangkat daerah pemerintah provinsi jambi</t>
  </si>
  <si>
    <t>Jumlah pelaksanaan penilaian perangkat daerah pemerintah provinsi jambi</t>
  </si>
  <si>
    <t>Persentase organisasi perangkat daerah (OPD) Kabupaten/Kota Provinsi Jambi tepat ukuran dan tepat fungsi</t>
  </si>
  <si>
    <t>Kegiatan Penataan Perangkat Daerah Kabupaten/Kota dan Evaluasi Ranperda OPD Kab/Kota dalam Provinsi Jambi</t>
  </si>
  <si>
    <t>-Jumlah Kab/Kota yang dievaluasi (OPD)</t>
  </si>
  <si>
    <t>11 Kab/kota (33 UPTD)</t>
  </si>
  <si>
    <t>-Presentase Raperda/Perda OPD Kab/Kota yang dievaluasi</t>
  </si>
  <si>
    <t>Kegiatan Penilaian dan Pemberian Penghargaan Penataan Kelembagaan Daerah Kab/Kota</t>
  </si>
  <si>
    <t>Jumlah pelaksanaan penilaian dan pemberian penghargaan penataan kelembagaan Kab/Kota</t>
  </si>
  <si>
    <t>Program Reformasi Birokrasi</t>
  </si>
  <si>
    <t>Terwujudnya UPTD lingkup Pemerintah Provinsi Jambi yang tepat fungsi dan tepat ukuran sesuai peraturan yang berlaku</t>
  </si>
  <si>
    <t>Kegiatan Evaluasi dan Penataan UPTD/B Lingkup Pemerintah Provinsi Jambi</t>
  </si>
  <si>
    <t>Jumlah UPTD/B lingkup Pemerintah Provinsi Jambi yang terevaluasi</t>
  </si>
  <si>
    <t>3 UPTD</t>
  </si>
  <si>
    <t>Kegiatan Jumlah Rapergub UPTD/B yang dievaluasi sesuai peraturan yang berlaku</t>
  </si>
  <si>
    <t>Jumlah Rapergub UPTD/B yang terevaluasi</t>
  </si>
  <si>
    <t>1 Rapergub</t>
  </si>
  <si>
    <t>Tersusunya informasi jabatan berupa analisis jabatan di lingkup Pemerintah Provini Jambi</t>
  </si>
  <si>
    <t>Kegiatan Penyusunan Analisis Jabatan dan Analisis Beban Kerja PNS</t>
  </si>
  <si>
    <t>-Validasi hasil penyusunan analisis Jabatan di lingkup Pemerintah Provinsi Jambi</t>
  </si>
  <si>
    <t>13 SKPD</t>
  </si>
  <si>
    <t>-Jumlah Keputusan Gubernur</t>
  </si>
  <si>
    <t>Kegiatan Penataan Administrasi Tata Usaha Biro Organisasi Setda Provinsi Jambi</t>
  </si>
  <si>
    <t>Persentase ketersediaan kebutuhan peralatan dan perlengkapan Biro Organisasi</t>
  </si>
  <si>
    <t>Program Reformasi Birokrasi Pemerintah Provinsi Jambi</t>
  </si>
  <si>
    <t>Kegiatan Rapat Koordinasi dan Konsultasi ke dalam dan ke luar daerah</t>
  </si>
  <si>
    <t>Jumlah koordinasi dan konsultasi dalam daerah dan luar daerah</t>
  </si>
  <si>
    <t>Kegiatan Penataan Perpustakaan Setda Provinsi Jambi</t>
  </si>
  <si>
    <t>Persentase peningkatan kualitas perpustakaan Setda Provinsi Jambi</t>
  </si>
  <si>
    <t>Persentase pelayanan administrasi</t>
  </si>
  <si>
    <t>Kegiatan Pelayanan Administrasi Kepegawaian Setda Provinsi Jambi</t>
  </si>
  <si>
    <t>Persentase pelayanan administrasi kepegawaian Setda Provinsi Jambi</t>
  </si>
  <si>
    <t>Program Birokrasi Pemerintah Provinsi Jambi</t>
  </si>
  <si>
    <t>Mandiri pelaksanaan reformasi birokrasi (PMPRB) Provinsi Jambi</t>
  </si>
  <si>
    <t>Kegiatan Peningkatan Kualitas Sumber Daya Aparatur (kontribusi kursus,pelatihan,bimtek bagi PNS lingkup Setda Provinsi Jambi)</t>
  </si>
  <si>
    <t>Presentase kontribusi kursus, pelatihan, bimtek bagi PNS lingkup Setda Provinsi Jambi</t>
  </si>
  <si>
    <t>Kegiatan Peningkatan Pengembangan, Monitoring dan Evaluasi Pelaksanaan Budaya Kerja Pemerintah Provinsi Jambi</t>
  </si>
  <si>
    <t>Persentase peningkatan budaya kerja Pemerintah Provinsi Jambi</t>
  </si>
  <si>
    <t xml:space="preserve">Program Peningkatan Disiplin Aparatur </t>
  </si>
  <si>
    <t>Kegiatan Pengadaan Pakaian Dinas Pegawai Lingkup Setda Provinsi Jambi</t>
  </si>
  <si>
    <t>Presentase disiplin pegawai dalam berpakaian dinas</t>
  </si>
  <si>
    <t>Skor hasil survei kepuasan masyarakat (SKM)</t>
  </si>
  <si>
    <t>85,60% (B)</t>
  </si>
  <si>
    <t>Kegiatan Koordinasi dan pembinaan pelayanan publik Provinsi Jambi dan Kab/Kota</t>
  </si>
  <si>
    <t>-Jumlah pemenuhan komponen standar pelayanan publik oleh OPD</t>
  </si>
  <si>
    <t>12 OPD</t>
  </si>
  <si>
    <t>-Jumlah inovasi baru bidang pelayanan publik tahun 2019</t>
  </si>
  <si>
    <t>6 inovasi</t>
  </si>
  <si>
    <t>-Frekwensi pembinaan dan asistensi peningkatan kualitas pelayanan</t>
  </si>
  <si>
    <t>7 kali</t>
  </si>
  <si>
    <t>-Pembinaan peningkatan kualitas pelayanan publik Pemerintah Kab/Kota</t>
  </si>
  <si>
    <t>-Monitoring dan evaluasi peningkatan kualitas pelayanan publik</t>
  </si>
  <si>
    <t>Skor reformasi birokrasi Pemerintah Provinsi Jambi</t>
  </si>
  <si>
    <t>Kegiatan Pembinaan, Koordinasi, Fasilitas Penataan Tatalaksana dan Reformasi di lingkup Pemerintah Provinsi Jambi dan Kab/Kota</t>
  </si>
  <si>
    <t>-Jumlah SOP Perangkat Daerah</t>
  </si>
  <si>
    <t>20 SKPD</t>
  </si>
  <si>
    <t>-Persentase penerapan Pergub Tata Naskah Dinas</t>
  </si>
  <si>
    <t>43 SKPD</t>
  </si>
  <si>
    <t>-Persentase tindak lanjut hasil rapat koordinasi ketatalaksanaan yang terakomodir</t>
  </si>
  <si>
    <t>-Frekwensi monitoring pelaksanaan reformasi birokrasi</t>
  </si>
  <si>
    <t>-Pembinaan penerapan tata laksana dan reformasi birokrasi Pemerintah Kab/Kota</t>
  </si>
  <si>
    <t>-Monitoring percepatan reformasi birokrasi Pemerintah Kab/Kota</t>
  </si>
  <si>
    <t>-Evaluasi implementasi tata laksana dan reformasi birokrasi</t>
  </si>
  <si>
    <t>-Nilai akuntabilitas kinerja Provinsi Jambi predikat B</t>
  </si>
  <si>
    <t>B</t>
  </si>
  <si>
    <t>- Presentase akuntabilitas kinerja Pemerintah Kab/Kota mendapat predikat B</t>
  </si>
  <si>
    <t>Kegiatan Pembinaan, Peningkatan, Pengembangan Akuntabilitas Kinerja Pemerintah Provinsi Jambi dan Kab/Kota</t>
  </si>
  <si>
    <t>-Jumlah bimtek penyusunan komponen SAKIP Perangkat Daerah Provinsi Jambi</t>
  </si>
  <si>
    <t>-Jumlah bimtek penyusunan komponen SAKIP Pemerintah Kab/Kota Provinsi Jambi</t>
  </si>
  <si>
    <t>-Jumlah pembinaan penguatan SAKIP Kab/Kota</t>
  </si>
  <si>
    <t>11 kali</t>
  </si>
  <si>
    <t>-Asistensi penguatan SAKIP Perangkat Daerah Provinsi Jambi</t>
  </si>
  <si>
    <t>-Monitoring capaian kinerja perangkat daerah Provinsi Jambi</t>
  </si>
  <si>
    <t>-Evaluasi SAKIP perangkat daerah Provinsi Jambi</t>
  </si>
  <si>
    <t>BADAN KESATUAN BANGDA DAN POLITIK PROVINSI JAMBI</t>
  </si>
  <si>
    <t>Terakomodirnya kelengkapan surat menyurat selama 1 tahun</t>
  </si>
  <si>
    <t>1072 surat menyurat</t>
  </si>
  <si>
    <t>Pembayaran telepon, air, listrik dan jasa lainnya</t>
  </si>
  <si>
    <t>Terpenuhinya kelengkapan jasa pengelolaan keuangan selama 1 tahun</t>
  </si>
  <si>
    <t>Terjaga kebersihan di lingkungan kantor</t>
  </si>
  <si>
    <t>Terciptanya kelancaran kerja</t>
  </si>
  <si>
    <t>10 jenis</t>
  </si>
  <si>
    <t>Terpenuhinya kebutuhan akat tulis kantor</t>
  </si>
  <si>
    <t>59 jenis</t>
  </si>
  <si>
    <t>Persentase peningkatan sarana dan prasarana yang memadai bagi aparatur</t>
  </si>
  <si>
    <t>15 jenis cetakan</t>
  </si>
  <si>
    <t>Terpenuhinya kebutuhan komponen listrik</t>
  </si>
  <si>
    <t>12 titik</t>
  </si>
  <si>
    <t>Kegiatan Penyediaan Bahan Bacaan dan Peraturan Perundang-Undangan</t>
  </si>
  <si>
    <t>Terakomodirnya informasi secara akurat</t>
  </si>
  <si>
    <t>6 jenis bacaan</t>
  </si>
  <si>
    <t>Terselenggaranya rapat</t>
  </si>
  <si>
    <t>840 peserta rapat</t>
  </si>
  <si>
    <t>Kegiatan Rapat-rapat Konsultasi dan Koordinasi Dalam dan Luar Daerah</t>
  </si>
  <si>
    <t>Terselenggaranya koordinasi ke dalam dan luar daerah</t>
  </si>
  <si>
    <t>dalam 42 kali dan luar 15 kali</t>
  </si>
  <si>
    <t>Persentase Peningkatan sarana dan prasarana yang memadai bagi aparatur</t>
  </si>
  <si>
    <t>Kegiatan Pengadaan Peralatan Kantor</t>
  </si>
  <si>
    <t>Terpenuhinya peralatan gedung kantor</t>
  </si>
  <si>
    <t>Tersedianya jasa pemeliharaan kendaraan dinas/operasional kantor</t>
  </si>
  <si>
    <t>9 mobil dan 12 motor</t>
  </si>
  <si>
    <t>Tersedianya jasa pemeliharaan peralatan gedung kantor</t>
  </si>
  <si>
    <t>3 titik</t>
  </si>
  <si>
    <t>Persentase peningkatan kapasitas sumber daya yang berkualitas</t>
  </si>
  <si>
    <t>Kegiatan Pengadaan Pakaian Dinas Harian</t>
  </si>
  <si>
    <t>Tersedianya pakaian dinas harian</t>
  </si>
  <si>
    <t>90 stel</t>
  </si>
  <si>
    <t>Persentase peningkatan kinerja aparatur</t>
  </si>
  <si>
    <t>Tersedianya aparatur yang berkualitas dan profesional</t>
  </si>
  <si>
    <t>12 orang pegawai bankesbangpol provinsi jambi</t>
  </si>
  <si>
    <t>Pencapaian penata usahaan keuangan koordinasi dan sinkronisasi program/kegiatan kesbangpol</t>
  </si>
  <si>
    <t>Kegiatan Pembinaan dan Pengembangan Perencanaan Realisasi Program Kerbang dan Politik Provinsi Jambi</t>
  </si>
  <si>
    <t>Taersusunnya laporan program dan kegiatan serta rencana kerja bankesbangpol</t>
  </si>
  <si>
    <t>10 jenis laporan</t>
  </si>
  <si>
    <t>Kegiatan Koordinasi dan Sinkronisasi Program dan Kegiatan Kesatuan Bangsa dan Politik Provinsi Jambi</t>
  </si>
  <si>
    <t>Terlaksananya rapat koordinasi, sinkronisasi dan evaluasi program dan kegiatan kesatuan bangsa dan politik se provinsi jambi</t>
  </si>
  <si>
    <t>160 orang peserta</t>
  </si>
  <si>
    <t>Program Pengembangan Wawasan Kebangsaan</t>
  </si>
  <si>
    <t>Aspek indeks kebebasan berkeyakinan</t>
  </si>
  <si>
    <t>Kegiatan Peningkatan rasa solidaritas dan ikatan sosial dikalangan masyarakat</t>
  </si>
  <si>
    <t>Meningkatnya pembinaan antar suku dan etnis</t>
  </si>
  <si>
    <t>70 orang peserta yang terdiri dari tokoh masyarakat dan agama, aparatur pemerintah dan 180 orang peserta dari unsur budaya paguyuban yang ada dalam Provinsi Jambi</t>
  </si>
  <si>
    <t>Kegiatan Penguatan Pendidikan Wawasan Kebangsaan</t>
  </si>
  <si>
    <t>Terlaksananya pendidikan penguatan pendidikan wawasan kebangsaan</t>
  </si>
  <si>
    <t>100 orang peserta yang terdiri dari guru dan dosen Kab/Kota di Provinsi Jambi</t>
  </si>
  <si>
    <t>Kegiatan Peningkatan Kesadaran Bela Diri</t>
  </si>
  <si>
    <t>Meningkatnya rasa patriotisme dan cinta tanah air dikalangan pelajar dan generasi muda</t>
  </si>
  <si>
    <t>110 orang peserta yang terdiri dari ibu PKK dan darma wanita</t>
  </si>
  <si>
    <t>Kegiatan Penyusunan Rencana Aksi Indeks Demokrasi Indonesia (IDI) di Daerah</t>
  </si>
  <si>
    <t>Tersusunnya data penunjang rencana aksi indeks demokrasi Indonesia (IDI) daerah di provinsi jambi</t>
  </si>
  <si>
    <t>75 orang peserta yang terdiri dari pokja indeks demokrasi daerah dan aparatur daerah Provinsi Jambi</t>
  </si>
  <si>
    <t>Kegiatan Pembinaan Kerukunan Umat Beragama dalam rangka menciptakan keharmonisan antar umat</t>
  </si>
  <si>
    <t>Meningkatnya kerukunan umat beragama di Provinsi Jambi</t>
  </si>
  <si>
    <t>100 orang peserta yang terdiri dari pengurus forum kerukunan umat beragama (FKUB) Provinsi Jambi</t>
  </si>
  <si>
    <t>Program Pemberdayaan Masyarakat Untuk Menjaga Ketertiban dan Keamanan</t>
  </si>
  <si>
    <t>Persentase konflik yang difasilitasi</t>
  </si>
  <si>
    <t>Kegiatan pembinaan dan Pemantapan Forum Kewaspadaan Dini Masyarakat dalam Memelihara Ketertiban dan Ketentraman Masyarakat dan Penanggulangan Bencana</t>
  </si>
  <si>
    <t>Terlaksananya pemantauan dan pembinaan FKDM di tingkat kab/kota dalam provinsi jambi</t>
  </si>
  <si>
    <t>11 kab/kota se provinsi jambi</t>
  </si>
  <si>
    <t>Kegiatan Penertiban/Monitoring/Evaluasi dan Pelaporan Rekomendasi Penelitian</t>
  </si>
  <si>
    <t>Terwujudnya pelayanan/penertiban rekomendasi penelitian</t>
  </si>
  <si>
    <t>Kegiatan Tim Terpadu Penanganan Konflik Sosial</t>
  </si>
  <si>
    <t>Terlaksananya penanganan konflik oleh tim terpadu penanganan konflik sosial (PKS) di provinsi jambi</t>
  </si>
  <si>
    <t>Terbentuknya timdu PKS tingkat provinsi jambi</t>
  </si>
  <si>
    <t>Kegiatan pembinaan dan Pemantauan Orang Asing, LSM Asing (NGO) dan Lembaga Asing</t>
  </si>
  <si>
    <t>Terlaksananya pemantauan terhadap kegiatan orang asing di provinsi jambi</t>
  </si>
  <si>
    <t>Kegiatan Pemantauan dan Pemetaan Potensi Konflik di Provinsi Jambi</t>
  </si>
  <si>
    <t>Terlaksananya pemantauan dan pemetaan potensi konflik di provinsi jambi</t>
  </si>
  <si>
    <t>Kegiatan Pencegahan Penyalahgunaan Narkotika di Provinsi Jambi</t>
  </si>
  <si>
    <t>Terselenggaranya fasilitasi pencegahan penyalahgunaan narkotika di provinsi jambi</t>
  </si>
  <si>
    <t>Program Pendidikan Politik Masyarakat</t>
  </si>
  <si>
    <t>Meningkatnya partisipasi politik masyarakat pada pelaksanaan pemilu dan pemilukada</t>
  </si>
  <si>
    <t>Kegiatan Koordinasi Forum Diskusi Politik</t>
  </si>
  <si>
    <t>Meningkatnya pemahaman masyarakat terhadap pentingnya pemilukada</t>
  </si>
  <si>
    <t>500 orang peserta yang terdiri dari PNS, pelajar/mahasiswa, perwakilan perempuan, ibu PKK dan dharma</t>
  </si>
  <si>
    <t>600 orang peserta yang terdiri dari PNS, pelajar/mahasiswa, perwakilan perempuan, ibu PKK dan dharma</t>
  </si>
  <si>
    <t>Kegiatan Monitoring, Evaluasi dan Rakor Perkembangan Politik Daerah</t>
  </si>
  <si>
    <t>Terselenggaranya rakor bidang politik tahun 2017 dan terpantaunya situasi politik daerah di provinsi jambi</t>
  </si>
  <si>
    <t>Program Perwujudan Demokrasi yang makin Kokoh</t>
  </si>
  <si>
    <t>Meningkatnya peran serta organisasi kemasyarakatan dan lembaga keagamaan dalam masyarakat</t>
  </si>
  <si>
    <t>Kegiatan Peningkatan dan Pengembangan Kualitas Proses Politik bagi lembaga Parpol</t>
  </si>
  <si>
    <t>Meningkatnya kemapanan partai politik di tingkat provinsi jambi</t>
  </si>
  <si>
    <t>100 orang peserta yang terdiri dari partai politik dan lembaga perwakilan tingkat provinsi jambi</t>
  </si>
  <si>
    <t>60 orang peserta yang terdiri dari partai politik dan lembaga perwakilan tingkat provinsi jambi</t>
  </si>
  <si>
    <t>Kegiatan Monitoring dan Evaluasi Eksistensi Parpol, Ormasy, OKP dan lembaga keagamaan/perwakilan di daerah</t>
  </si>
  <si>
    <t>Termonitornya dan terevaluasinya keberadaan/eksistensi dan permasalahan parpol, ormas dan lembaga keagamaan dalam provinsi jambi</t>
  </si>
  <si>
    <t>100 orang peserta yang terdiri dari parpol/ormas dan lembaga keagamaan</t>
  </si>
  <si>
    <t>Kegiatan Pembinaan Organisasi Kemasyarakatan di provinsi jambi</t>
  </si>
  <si>
    <t>Termonitornya eksistensi/keberadaan serta permasalahan ormas provinsi jambi</t>
  </si>
  <si>
    <t>150 organisasi kemasyarakatan</t>
  </si>
  <si>
    <t>Kegiatan Kerjasama Bidang Kesbangpol Dalam Negeri dengan Organisasi Kemasyarakatan di Provinsi Jambi</t>
  </si>
  <si>
    <t>Terjalinnya kerjasama bidang kesbangpol dalam negeri dengan organisasi kemasyarakatan di provinsi jambi</t>
  </si>
  <si>
    <t>85 ormas/tahun</t>
  </si>
  <si>
    <t>90 ormas/tahun</t>
  </si>
  <si>
    <t>BADAN PENANGGULANGAN BENCANA DAERAH PROVINSI JAMBI</t>
  </si>
  <si>
    <t>Program Pelayanan Administrasi/Perkantoran</t>
  </si>
  <si>
    <t>Jumlah surat yang dikirim</t>
  </si>
  <si>
    <t>3000 surat/ 1 tahun</t>
  </si>
  <si>
    <t>Jumlah tagihan yang dibayar</t>
  </si>
  <si>
    <t>3 tagihan</t>
  </si>
  <si>
    <t>Jumlah tenaga kebersihan</t>
  </si>
  <si>
    <t>4 orang</t>
  </si>
  <si>
    <t>Jumlah alat tulis yang dibeli</t>
  </si>
  <si>
    <t>57 jenis</t>
  </si>
  <si>
    <t>Jumlah barang yang dicetak dan digandakan</t>
  </si>
  <si>
    <t>13 jenis</t>
  </si>
  <si>
    <t>Jumlah komponen instalasi listrik yang dipasang</t>
  </si>
  <si>
    <t>300 unit</t>
  </si>
  <si>
    <t>Jumlah bahan bacaan yang tersedia</t>
  </si>
  <si>
    <t>500 examplar</t>
  </si>
  <si>
    <t>Jumlah penyediaan makanan dan minuman sesuai kebutuhan</t>
  </si>
  <si>
    <t>58 kali</t>
  </si>
  <si>
    <t>Kegiatan Rapat Koordinasi dan Konsultasi Keluar Daerah</t>
  </si>
  <si>
    <t>Jumlah perjalanan dinas</t>
  </si>
  <si>
    <t>Jumlah kendaraan dinas/operasional roda 4 yang di beli</t>
  </si>
  <si>
    <t>Jumlah peralatan gedung kantor yang diadakan</t>
  </si>
  <si>
    <t>8 paket</t>
  </si>
  <si>
    <t>Kegiatan Pengadaan Pemeliharaan rutin/berkala peralatan listrik dan elektronik</t>
  </si>
  <si>
    <t>Jumlah peralatan listrik dan elektronik yang dipelihara/diperbaiki</t>
  </si>
  <si>
    <t>9 jenis perbaikan dan peralatan</t>
  </si>
  <si>
    <t>Kegiatan Pemeliharaan Rutin/Berkala Peralatan Kendaraan Dinas/Operasional</t>
  </si>
  <si>
    <t>Jumlah peralatan kendaraan dinas/operasional yang dipelihara/diperbaiki</t>
  </si>
  <si>
    <t>34 unit kendaraan</t>
  </si>
  <si>
    <t>Kegiatan pemeliharaan Rutin/Berkala Gedung Kantor</t>
  </si>
  <si>
    <t>Kegiatan Revitalisasi Pos Siaga Air</t>
  </si>
  <si>
    <t>Jumlah pos air yang direvitalisasi</t>
  </si>
  <si>
    <t>Kegiatan Pengadaan Pakaian Dinas berserta perlengkapannya</t>
  </si>
  <si>
    <t>Jumlah pakaian dinas yang diadakan</t>
  </si>
  <si>
    <t>86 stel</t>
  </si>
  <si>
    <t>Kegiatan Pengadaan Pakaian melayu dan perlengkapannya</t>
  </si>
  <si>
    <t>Jumlah pakaian melayu yang diadakan</t>
  </si>
  <si>
    <t>Kegiatan Pengadaan Pakaian Olahraga dan perlengkapannya</t>
  </si>
  <si>
    <t>Jumlah pakaian olahraga yang diadakan</t>
  </si>
  <si>
    <t>Jumlah SDM aparatur BPBD Provinsi Jambi dalam memanfaatkan kursus pelatihan dan bimtek</t>
  </si>
  <si>
    <t>Kegiatan Penyusunan Laporan Capaian Kinerja dan Ihtisar Realisasi Kinerja SKPD</t>
  </si>
  <si>
    <t>Tersedianya laporan BPBD Provinsi Jambi</t>
  </si>
  <si>
    <t>15 laporan/dokumen</t>
  </si>
  <si>
    <t>Kegiatan Pembuatan Program Aplikasi PUSDATIN (Pusat Data dan Informasi) Penanggulangan Bencana</t>
  </si>
  <si>
    <t>Tersusunnya dan terpenuhinya data dan informasi dalam penanggulangan bencana</t>
  </si>
  <si>
    <t>Program Rakor dan Pelatihan Teknis Kebencanaan</t>
  </si>
  <si>
    <t>Kegiatan Rapat Koordinas Penaggulangan Bencana Daerah se Provinsi Jambi</t>
  </si>
  <si>
    <t>Tersususnya rencana program penanggulangan bencana yang sinkron dan akuntabel</t>
  </si>
  <si>
    <t>Kegiatan Koordinasi Perencanaan Penanggulangan Bencana dan Monev Pelaksanaan Perencanaan Penanggulangan Bencana Daerah</t>
  </si>
  <si>
    <t>Jumlah laporan pelaksanaan perencanaan PB di 11 kab/kota se provinsi jambi</t>
  </si>
  <si>
    <t>Kegiatan pelatihan Teknis Lapangan Penanggulangan Bencana</t>
  </si>
  <si>
    <t>Jumlah personil yang memiliki pengetahuan dan kemampuan dalam praktek penanggulangan bencana</t>
  </si>
  <si>
    <t>Kegiatan pelatihan Koordinasi dan Kaji Cepat Penanggulangan Bencana</t>
  </si>
  <si>
    <t>Jumlah tim reaksi cepat (TRC) yang dididik menjadi tim PB yang tangguh</t>
  </si>
  <si>
    <t>150 orang</t>
  </si>
  <si>
    <t>Kegiatan Latihan Gabungan Penyelamatan Evakuasi dan Penanganan Pengungsi</t>
  </si>
  <si>
    <t>Jumlah tenaga yang dididik sebagai tim SAR dan penyelamatan korban dalam pananganan fungsi</t>
  </si>
  <si>
    <t>Kegiatan Bimtek Pemantapan TRC (Tim Reaksi Cepat)</t>
  </si>
  <si>
    <t>Jumlah TRC yang terdil didik dalam pelatihan dan berkemanpuan handal</t>
  </si>
  <si>
    <t>1 keg (40 orang)</t>
  </si>
  <si>
    <t>Kegiatan Bimtek Pemantapan Manajement Pusdalops Penanggulangan Bencana</t>
  </si>
  <si>
    <t>Jumlah tenaga yang dilatih untuk pemantapan management Pusdalops di kab/kota se provinsi jambi</t>
  </si>
  <si>
    <t>Kegiatan Bimtek Pengelolaan Peralatan dan Logistik Penanggulangan Bencana</t>
  </si>
  <si>
    <t>Jumlah personil pengelolaan peralatan dan logistik penanggulangan bencana</t>
  </si>
  <si>
    <t>Kegiatan Bimtek Penilaian Kerusakan dan Kerugian Pasca Bencana (JITUPASNA)</t>
  </si>
  <si>
    <t>Jumlah peserta/tenaga yang di didik dalam JITUPASNA</t>
  </si>
  <si>
    <t>Kegiatan Bimtek Tanggap Darurat Bencana</t>
  </si>
  <si>
    <t>Jumlah pengambil kebijakan yang memahami mekanisme tanggap darurat bencana</t>
  </si>
  <si>
    <t>Program Penanggulangan Pra Bencana</t>
  </si>
  <si>
    <t>Kegiatan Pembentukan Desa Tangguh Bencana</t>
  </si>
  <si>
    <t>Jumlah desa tangguh yang ditingkatkan kapasitasnya dalam penanggulangan bencana</t>
  </si>
  <si>
    <t>6 desa (50 orang/desa)</t>
  </si>
  <si>
    <t>Kegiatan Pemberdayaan Relawan Penanggulangan Bencana</t>
  </si>
  <si>
    <t>Jumlah tenaga relawan yang terlatih dalam PB</t>
  </si>
  <si>
    <t>Kegiatan Penyusunan Rencana Kontijensi Penanggulangan Bencana</t>
  </si>
  <si>
    <t>Jumlah dokumen rencana potensi sumber daya dalam PB</t>
  </si>
  <si>
    <t>Kegiatan Pembuatan Peta Rawan Bencana</t>
  </si>
  <si>
    <t>Jumlah peta daerah rawan  bencana yang disusun</t>
  </si>
  <si>
    <t>Kegiatan Penyusunan Rencana Penanggulangan Bencana (RPB) Provinsi Jambi</t>
  </si>
  <si>
    <t>Jumlah dokumen RPB yang disusun di provinsi jambi</t>
  </si>
  <si>
    <t>Kegiatan Pengaktifan Posko Penanggulangan Bencana</t>
  </si>
  <si>
    <t>Lancarnya aktifitas pada posko penanggulangan bencana</t>
  </si>
  <si>
    <t>Kegiatan Penyusunan Perda Penanggulangan Bencana</t>
  </si>
  <si>
    <t>Jumlah dokumen perda PB yang disusun di provinsi jambi</t>
  </si>
  <si>
    <t>Kegiatan Pembentukan Sekolah Siaga Bencana</t>
  </si>
  <si>
    <t>Jumlah sekolah tempat sosialisasi PRB</t>
  </si>
  <si>
    <t>5 sekolah</t>
  </si>
  <si>
    <t>Kegiatan Konsolidasi dan Kemitraan Penanggulangan Bencana Pemerintah dan Dunia Usaha</t>
  </si>
  <si>
    <t>Terkonsolidasinya hubungan kemitraan pemerintah dan dunia usaha dalam penanggulangan bencana</t>
  </si>
  <si>
    <t>90 orang</t>
  </si>
  <si>
    <t>Kegiatan rapat teknis kesiapsiagaan penanggulangan bencana</t>
  </si>
  <si>
    <t>Jumlah peserta rapat teknis kesiapsiagaan PB</t>
  </si>
  <si>
    <t>Kegiatan Penyusunan Standar Operasional Prosedur (SOP) Penanggulangan Bencana</t>
  </si>
  <si>
    <t>Jumlah SOP PB yang disusun</t>
  </si>
  <si>
    <t>Kegiatan Publikasi dan Penyebarluasan Informasi Penanggulangan Bencana</t>
  </si>
  <si>
    <t>Tersosialisasinya informasi penanggulangan bencana</t>
  </si>
  <si>
    <t>Kegiatan Penyebarluasan Informasi Penanggulangan Bencana kepada Masyarakat melalui Media Online</t>
  </si>
  <si>
    <t>Tersosialisasinya kegiatan penanggulangan bencana melalui media online</t>
  </si>
  <si>
    <t>Kegiatan Publikasi secara visual tentang Pelatihan Penanggulangan Bencana Berbasis Pemberdayaan Masyarakat melalui Media Online</t>
  </si>
  <si>
    <t>Tersosialisasinya kegiatan penanggulangan bencana berbasis pemberdayaan masyarakat melalui media TV online</t>
  </si>
  <si>
    <t>Kegiatan Orientasi Wawasan Kebencanaan bagi Camat/Kades dan Lurah Daerah Rawan Bencana</t>
  </si>
  <si>
    <t>Meningkatnya wawasan dan pemahaman Camat/Kades dan Lurah terhadap kebencanaan</t>
  </si>
  <si>
    <t>Program Penanggulangan saat Bencana</t>
  </si>
  <si>
    <t>Kegiatan Pamantauan Evaluasi serta Penyusunan Laporan Pelaksanaan Kegiatan Tanggap Darurat</t>
  </si>
  <si>
    <t>Jumlah laporan kegiatan tanggap darurat di provinsi jambi</t>
  </si>
  <si>
    <t>18 lap kebencanaan</t>
  </si>
  <si>
    <t>Kegiatan Penyelenggaraan Penanganan Darurat di Daerah terkena Bencana</t>
  </si>
  <si>
    <t>Jumlah korban bencana yang ditangani di daerah terkena bencana</t>
  </si>
  <si>
    <t>Kegiatan Peningkatan Pengembangan SIM data Kebencanaan</t>
  </si>
  <si>
    <t>Jumlah dokumen SIM data kebencanaan</t>
  </si>
  <si>
    <t>12 dokumen laporan</t>
  </si>
  <si>
    <t>Kegiatan Pengerahan Personil TRC ke Lokasi Bencana</t>
  </si>
  <si>
    <t>Jumlah pelaksanaan mobiolisasi bantuan penyelamatan dan evakuasi penanggulangan bencana</t>
  </si>
  <si>
    <t>Program Penanggulangan Bencana dalam rangka Pemenuhan Logistik dan Peralatan</t>
  </si>
  <si>
    <t>Kegiatan Ketersediaan Pengadaan Logistik</t>
  </si>
  <si>
    <t>Jumlah jenis logistik kebencanaan yang dipersiapkan</t>
  </si>
  <si>
    <t>Logistik untuk 11 kab/kota yang rawan bencana</t>
  </si>
  <si>
    <t>Kegiatan Ketersediaan Pengadaan Peralatan</t>
  </si>
  <si>
    <t>Jumlah jenis peralatan yang dipersiapkan</t>
  </si>
  <si>
    <t>Peralatan untuk korban bencana di 11 kab/kota</t>
  </si>
  <si>
    <t>Program Penanggulangan Pasca Bencana</t>
  </si>
  <si>
    <t>Kegiatan Fasilitasi dan Koordinasi Peningkatan dan Pemulihan Fisik di Wilayah Pasca Bencana</t>
  </si>
  <si>
    <t>Jumlah laporan pelaksanaan rehabilitasi dan rekonstruksi fasilitasi publik pasca bencana</t>
  </si>
  <si>
    <t>1 kab/kota</t>
  </si>
  <si>
    <t>Kegiatan Fasilitasi dan Koordinasi Peningkatan dan Pemulihan Sosial Ekonomi di Wilayah Pasca Bencana</t>
  </si>
  <si>
    <t>Jumlah daerah terpulihkan sosial ekonominya</t>
  </si>
  <si>
    <t>Kegiatan Pendataan Perhitungan Kerugian Akibat Bencana</t>
  </si>
  <si>
    <t>Jumlah laporan data perhitungan kerugian pasca bencana</t>
  </si>
  <si>
    <t>1 laporan kab/kota</t>
  </si>
  <si>
    <t>Kegiatan Rehabilitasi dan Rekontruksi Fasilitasi dan Infrastruktur Publik Korban Bencana</t>
  </si>
  <si>
    <t>Jumlah rehabilitasi dan rekonstruksi dan infrastruktur publik korban bencana</t>
  </si>
  <si>
    <t>Kegiatan Perencanaan Pembangunan Kerusakan akibat bencana</t>
  </si>
  <si>
    <t>Jumlah dokumen perencanaan</t>
  </si>
  <si>
    <t>5 dokumen</t>
  </si>
  <si>
    <t>Kegiatan Monitoring dan Evaluasi kegiatan Rehan Rekon</t>
  </si>
  <si>
    <t>RUMAH SAKIT UMUM DAERAH RADEN MATTAHER PROVINSI JAMBI</t>
  </si>
  <si>
    <t>Jumlah tenaga administrasi</t>
  </si>
  <si>
    <t>88 orang</t>
  </si>
  <si>
    <t>96 orang</t>
  </si>
  <si>
    <t>87 jenis</t>
  </si>
  <si>
    <t>32 jenis</t>
  </si>
  <si>
    <t>100 item</t>
  </si>
  <si>
    <t>Jumlah jenis peralatan dan perlengkapan kantor</t>
  </si>
  <si>
    <t>16 jenis</t>
  </si>
  <si>
    <t>20  jenis</t>
  </si>
  <si>
    <t>Jumlah peserta pasien yang terlayani</t>
  </si>
  <si>
    <t>112.900 orang</t>
  </si>
  <si>
    <t>120.000 orang</t>
  </si>
  <si>
    <t>Kegiatan Rapat-Rapat Koordinasi dan Konsultasi ke Luar Daerah</t>
  </si>
  <si>
    <t>Jumlah rapat koordinasi dan konsultasi keluar daerah</t>
  </si>
  <si>
    <t>230 OH</t>
  </si>
  <si>
    <t>240 OH</t>
  </si>
  <si>
    <t>Persentase peningkatan sarana dan prasarana</t>
  </si>
  <si>
    <t>Jumlah pengadaan kendaraan dinas/operasional yang terpelihara</t>
  </si>
  <si>
    <t>8 unit</t>
  </si>
  <si>
    <t>6 unit gedung</t>
  </si>
  <si>
    <t>10  unit gedung</t>
  </si>
  <si>
    <t>47 unit</t>
  </si>
  <si>
    <t>125 unit</t>
  </si>
  <si>
    <t>Kegiatan Pengadaan Pakaian Dinas beserta perlengkapannya</t>
  </si>
  <si>
    <t>930 stel</t>
  </si>
  <si>
    <t>Program Peningkatan Kapasitas Aparatur</t>
  </si>
  <si>
    <t>Persentase peningkatan kapasitas aparatur</t>
  </si>
  <si>
    <t>Kegiatan Kursus, Pelatihan, Sosialisasi dan Bimbingan Teknis</t>
  </si>
  <si>
    <t>Jumlah pegawai yang mengikuti Kursus, Pelatihan, Sosialisasi dan Bimbingan Teknis</t>
  </si>
  <si>
    <t>Persentase obat dan perbekalan kesehatan</t>
  </si>
  <si>
    <t>Kegiatan Pengadaan Obat, Perbekalan Kesehatan, Obat Anti Tuberculosis (AOT), Obat Anti Retrovial (ART), Obat Perbaikan Gizi dan Buffer Stok</t>
  </si>
  <si>
    <t>Jumlah jenis pelayanan obat yang tersedia</t>
  </si>
  <si>
    <t>908 item obat</t>
  </si>
  <si>
    <t>920 item obat</t>
  </si>
  <si>
    <t>Persentase perencanaan yang terlaksana</t>
  </si>
  <si>
    <t xml:space="preserve">Kegiatan Penyusunan Perencanaan Program dan Anggaran </t>
  </si>
  <si>
    <t>Kegiatan Pelaksanaan Akreditasi RS (DAK)</t>
  </si>
  <si>
    <t>Jumlah pelayanan RS yang sesuai standar akreditasi RS</t>
  </si>
  <si>
    <t>Program Pelayanan Kesehatan Penduduk Miskin (Jamkesmas Provinsi)</t>
  </si>
  <si>
    <t>Persentase pembiayaan pelayanan kesehatan bagi penduduk miskin</t>
  </si>
  <si>
    <t>Jumlah pembiayaan pelayanan kesehatan bagi penduduk miskin yang terlantar tidak memiliki jaminan kesehatan</t>
  </si>
  <si>
    <t>400 orang</t>
  </si>
  <si>
    <t>Program Pengadaan, Peningkatan Sarana dan Prasarana Rumah Sakit/Rumah Sakit Jiwa/Rumah Sakit Paru-Paru/Rumah Sakit Mata</t>
  </si>
  <si>
    <t>Persentase alat yang sesuai dengan standar</t>
  </si>
  <si>
    <t>Kegiatan Pembangunan Rumah Sakit</t>
  </si>
  <si>
    <t>Kegiatan gedung RS yang dibangun</t>
  </si>
  <si>
    <t>Kegiatan Pengadaan Alat-Alat Kesehatan Rumah Sakit (DAK)</t>
  </si>
  <si>
    <t>Jumlah alat kedokteran/kesehatan yang diadakan</t>
  </si>
  <si>
    <t>Kegiatan Pengadaan Perlengkapan Rumah  Tanggal Rumah Sakit (dapur,ruang pasien,laundry,ruang tunggu dan lain-lain)</t>
  </si>
  <si>
    <t>Jumlah alat penunjang pelayanan RS (dapur,ruang pasien,laundry,ruang tunggu dan lain-lain) yang terpenuhi</t>
  </si>
  <si>
    <t>54 item</t>
  </si>
  <si>
    <t>60  item</t>
  </si>
  <si>
    <t>Kegiatan Pengadaan Alat-Alat Kesehatan Rumah Sakit (Non DAK)</t>
  </si>
  <si>
    <t>Jumlah peralatan kesehatan RS yang sesuai standar</t>
  </si>
  <si>
    <t>30 unit</t>
  </si>
  <si>
    <t>Program Pemeliharaan Sarana dan Prasarana Rumah Sakit/Rumah Sakit Jiwa/Rumah Sakit Paru-Paru/Rumah Sakit Mata</t>
  </si>
  <si>
    <t>Persentase pemeliharaan sarpras RS/RSJ/RS Paru/RS Mata</t>
  </si>
  <si>
    <t>Kegiatan Pemeliharaan Rutin/Berkala Rumah Sakit</t>
  </si>
  <si>
    <t>Jumlah pemeliharaan RS yang terpenuhi</t>
  </si>
  <si>
    <t>Program Peningkatan Mutu Pelayanan Kesehatan BLUD</t>
  </si>
  <si>
    <t>Persentase peningkatan mutu pelayanan kesehatan</t>
  </si>
  <si>
    <t>Jumlah pelayanan kesehatan yang sesuai standar</t>
  </si>
  <si>
    <t>BIRO HUMAS DAN PROTOKOL SETDA PROVINSI JAMBI</t>
  </si>
  <si>
    <t>Tingkat pemenuhan kebutuhan dasar operasional unit kerja SKPD/Balai/UPT/UPTD dalam mendukung tugas pokok dan mendukung tupoksi Biro Humas dan Protokol</t>
  </si>
  <si>
    <t>Kegiatan Penyediaan bahan bacaan</t>
  </si>
  <si>
    <t xml:space="preserve">Jumlah Penyediaan bahan bacaan bagi aparatur </t>
  </si>
  <si>
    <t>429352 eks</t>
  </si>
  <si>
    <t>Kegiatan Peningkatan Ketatausahaan</t>
  </si>
  <si>
    <t>Persentase pemenuhan kebutuhan peralatan kantor</t>
  </si>
  <si>
    <t>Jumlah Dokumen LKJ Biro</t>
  </si>
  <si>
    <t>1 LKJ (cc)</t>
  </si>
  <si>
    <t>Jumlah Dokumen LPPD Biro</t>
  </si>
  <si>
    <t>1 LPPD</t>
  </si>
  <si>
    <t>Jumlah RKA</t>
  </si>
  <si>
    <t>Jumlah DPA</t>
  </si>
  <si>
    <t>Jumlah RUP</t>
  </si>
  <si>
    <t xml:space="preserve">Persentase pelayanan administrasi kepegawaian Biro </t>
  </si>
  <si>
    <t xml:space="preserve">Persentase pelayanan administrasi ketatausahaan Biro </t>
  </si>
  <si>
    <t>Jumlah Pelaksanaan Bimtek/sosialisasi kegiatan Pranata Humas</t>
  </si>
  <si>
    <t>1 kegiatan</t>
  </si>
  <si>
    <t>Program Peningkatan Pelayanan Kedinasan Kepala Daerah/Wakil Kepala Daerah</t>
  </si>
  <si>
    <t>-Persentase pelayanan tamu kepala daerah yang difasilitasi</t>
  </si>
  <si>
    <t>-Persentase kunjungan kerja KDH/Wakil KDH di kab/kota yang difasilitasi</t>
  </si>
  <si>
    <t>Kegiatan Pelayanan Tamu Kepala Daerah</t>
  </si>
  <si>
    <t>Persentase pelayanan tamu pemerintah provinsi yang berkunjung di Provinsi Jambi</t>
  </si>
  <si>
    <t>Kegiatan Pelayanan Acara dan Keprotokolan</t>
  </si>
  <si>
    <t>Persentase pelayanan acara kedinasan KDH/Wakil KDH/Sekretaris Daerah/Dinas Instansi</t>
  </si>
  <si>
    <t>Program Penghimpunan Data dan Penyebarluasan Informasi Pembangunan Daerah Provinsi Jambi</t>
  </si>
  <si>
    <t>-Persentase informasi pembangunan Provinsi Jambi yang disiarkan di media elektronik</t>
  </si>
  <si>
    <t>-Persentase informasi pembangunan Provinsi Jambi yang disiarkan di media cetak</t>
  </si>
  <si>
    <t>-Persentase peningkatan peran serta masyarakat dalam komunikasi dan informasi pembangunan provinsi jambi di media sosial melalui akun pemerintah provinsi jambi</t>
  </si>
  <si>
    <t>16,6% (730 respon)</t>
  </si>
  <si>
    <t>100% (4.380 respon)</t>
  </si>
  <si>
    <t>-Jumlah publikasi pembangunan jambi di media elektronik nasional</t>
  </si>
  <si>
    <t>-Jumlah publikasi pembangunan jambi di media cetak nasional</t>
  </si>
  <si>
    <t>-Jumlah terbit tabloid pemprov jambi</t>
  </si>
  <si>
    <t>12 kali</t>
  </si>
  <si>
    <t>-Jumlah terbit majalah pemprov jambi</t>
  </si>
  <si>
    <t>Kegiatan Pemberitaan dan Publikasi</t>
  </si>
  <si>
    <t>-Jumlah bahan informasi kepada masyarakat dalam bentuk tulisan di media cetak lokal</t>
  </si>
  <si>
    <t>560 tulisan</t>
  </si>
  <si>
    <t>-Jumlah publikasi pembangunan provinsi jambi di media cetak nasional</t>
  </si>
  <si>
    <t>9 kali</t>
  </si>
  <si>
    <t>-Jumlah bahan informasi kepada masyarakat dalam bentuk tulisan di media online</t>
  </si>
  <si>
    <t>6000 adv</t>
  </si>
  <si>
    <t>Kegiatan pelayanan publikasi publik dan informasi komunikasi kehumasan</t>
  </si>
  <si>
    <t>-Jumlah bahan informasi pembangunan provinsi jambi di media elektronik (TV lokal)</t>
  </si>
  <si>
    <t>840 kali</t>
  </si>
  <si>
    <t>-Jumlah informasi pembangunan provinsi jambi yang disiarkan di media elektronik nasional</t>
  </si>
  <si>
    <t>8 kali</t>
  </si>
  <si>
    <t>-Jumlah bahan publikasi di radio</t>
  </si>
  <si>
    <t>24 kali</t>
  </si>
  <si>
    <t>-Jumlah siaran langsung di media elektronik (tv dan radio, video streaming)</t>
  </si>
  <si>
    <t>15 kali</t>
  </si>
  <si>
    <t>-Jumlah informasi pembangunan provinsi jambi yang disiarkan di TV online</t>
  </si>
  <si>
    <t>3000 kali</t>
  </si>
  <si>
    <t>-Jumlah pelaksanaan pers tours Biro Humas dan Protokol beserta mitra media</t>
  </si>
  <si>
    <t>-Jumlah pelaksanaan uji kompetensi bagi media</t>
  </si>
  <si>
    <t>Kegiatan Publikasi melalui Media Dalam dan Luar Ruang serta Media Centre</t>
  </si>
  <si>
    <t>-Persentase fasilitasi bahan informasi dan publikasi melalui baleho, spanduk,backdrop dan banner</t>
  </si>
  <si>
    <t>-Persentase peningkatan kunjungan masyarakat di media centre</t>
  </si>
  <si>
    <t>16,6% (500 orang)</t>
  </si>
  <si>
    <t>Kegiatan pelayanan Informasi Kemasyarakatan</t>
  </si>
  <si>
    <t>-Jumlah pelaksanaan rakor Bakohumas tingkat provinsi jambi</t>
  </si>
  <si>
    <t>-Jumlah sosialisasi program gubernur jambi</t>
  </si>
  <si>
    <t>-Jumlah pertemuan edukasi internet dikalangan pelajar</t>
  </si>
  <si>
    <t>Kegiatan Penyebarluasan Informasi Pembangunan Daerah Provinsi Jambi</t>
  </si>
  <si>
    <t>-Jumlah tabloid provinsi jambi</t>
  </si>
  <si>
    <t>12 eks</t>
  </si>
  <si>
    <t>-Jumlah kliping pers</t>
  </si>
  <si>
    <t>1.200 eks</t>
  </si>
  <si>
    <t>-Jumlah buku mozaik</t>
  </si>
  <si>
    <t>1.000 eks</t>
  </si>
  <si>
    <t>-Jumlah buku agenda kerja</t>
  </si>
  <si>
    <t>-jumlah kalender meja</t>
  </si>
  <si>
    <t>2.200 eks</t>
  </si>
  <si>
    <t>-Jumlah kalender dinding</t>
  </si>
  <si>
    <t>5.000 eks</t>
  </si>
  <si>
    <t>-Jumlah sampul kliping pers</t>
  </si>
  <si>
    <t>1.200 lembar</t>
  </si>
  <si>
    <t>-Jumlah poster informasi</t>
  </si>
  <si>
    <t>11.000 lembar</t>
  </si>
  <si>
    <t>-Jumlah leaflet</t>
  </si>
  <si>
    <t>6.000 lembar</t>
  </si>
  <si>
    <t>-Jumlah paperbag</t>
  </si>
  <si>
    <t>2.500 lembar</t>
  </si>
  <si>
    <t>BIRO UMUM SETDA PROVINSI JAMBI</t>
  </si>
  <si>
    <t>Persentase pemenuhan kebutuhan dasar operasional unit kerja dalam mendukung tugas pokok dan fungsinya</t>
  </si>
  <si>
    <t>Jumlah surat masuk/keluar per tahun</t>
  </si>
  <si>
    <t>24500 surat</t>
  </si>
  <si>
    <t>2500 surat</t>
  </si>
  <si>
    <t>Kegiatan Penyediaan Jasa Komunikasi , Sumberdaya air dan listrik</t>
  </si>
  <si>
    <t>Persentase Pembayaran komunikasi yang difasilitasi</t>
  </si>
  <si>
    <t>Persentase Pembayaran Air yang difasilitasi</t>
  </si>
  <si>
    <t>Persentase Pembayaran Listrik ayng difasilitasi</t>
  </si>
  <si>
    <t>Kegiatan Penyediaan Jasa Peralatan dan Perlengkapan Kantor</t>
  </si>
  <si>
    <t>Persentase Jasa Peralatan dan perlengkapan Kantor yang difasilitasi</t>
  </si>
  <si>
    <t>Kegiatan Penyediaan Jasa Jaminan Barang Milik Daerah</t>
  </si>
  <si>
    <t>Jumlah kendaraan dinas yang diasuransikan</t>
  </si>
  <si>
    <t>135 Kendaraan dinas R4</t>
  </si>
  <si>
    <t>145 Kendaraan dinas R4</t>
  </si>
  <si>
    <t>Jumlah gedung kantor/rumah dinas yang diasuransikan</t>
  </si>
  <si>
    <t>6 Gedung kantor, 3 Rumah dinas jabatan</t>
  </si>
  <si>
    <t>Jumlah pegawai yang dibayar gajinya</t>
  </si>
  <si>
    <t>117 Orang</t>
  </si>
  <si>
    <t>Score IKM Kebersihan Kantor</t>
  </si>
  <si>
    <t>Persentase Kebutuhan barang cetakan dan penggandan yang difasilitasi</t>
  </si>
  <si>
    <t>6  Dokumen Penyediaan barang cetak dan poenggandaan</t>
  </si>
  <si>
    <t>Kegiatan Penyediaan Komponen Instalasi listrik/penerangan bangunan kantor</t>
  </si>
  <si>
    <t>Persentase  Komponen Instalasi listrik/penerangan bangunan kantor yang di fasilitasi</t>
  </si>
  <si>
    <t>Kegiatan Penyediaan Bahan Logistik Kantor</t>
  </si>
  <si>
    <t>Persentase bahan logistik kantor yang difasilitasi</t>
  </si>
  <si>
    <t>Kegiatan Rapat-rapat Koordinasi dan Konsultasi Keluar Daerah</t>
  </si>
  <si>
    <t>Jumlah rapat koordinasi dan konsultasi yanga difasilitasi</t>
  </si>
  <si>
    <t>Kegiatan Penataan Admnistrasi Tata Usaha Biro Provinsi Jambi</t>
  </si>
  <si>
    <t>Persentse Kebutuhan ATK yang di fasilitasi</t>
  </si>
  <si>
    <t>3 Dokumen Laporan Perencanaan</t>
  </si>
  <si>
    <t>13 Dokumen Laporan Evaluasi Kinerja</t>
  </si>
  <si>
    <t>4 Dokumen Kegiatan Penataan Adm. T.U Biro Provinsi Jambi</t>
  </si>
  <si>
    <t>Kegiatan Pelayanan Rapat, Monitoring dan Evaluasi ke Dalam Daerah KDH/WKDH</t>
  </si>
  <si>
    <t>Jumlah Rapat, Monitoring dan Evaluasi ke dalam Daerah yang difasilitasi</t>
  </si>
  <si>
    <t xml:space="preserve"> 1750 kali </t>
  </si>
  <si>
    <t>Kegiatan Penyediaan jasa keamanan kantor</t>
  </si>
  <si>
    <t>Pesrsentase peyediaan jasa Kemanan Gedung Kantor,rumah dinas/jabatan</t>
  </si>
  <si>
    <t>Kegiatan Pemeliharaan Rutin/Berkala Rumah Dinas</t>
  </si>
  <si>
    <t>Jumlah Rumah  dinas yang dipelihara</t>
  </si>
  <si>
    <t>3 Rumah Dinas</t>
  </si>
  <si>
    <t>1 Sekretariat</t>
  </si>
  <si>
    <t>Kegiatan Pemeliharaan Rutin / Berkala Kendaraan Dinas / Operasional</t>
  </si>
  <si>
    <t>Jumlah Kendaraan dinas / operasional yang dipelihara</t>
  </si>
  <si>
    <t>4  Bus R 6</t>
  </si>
  <si>
    <t>135 minibus R4</t>
  </si>
  <si>
    <t>145 minibus R4</t>
  </si>
  <si>
    <t>190 Unit R2</t>
  </si>
  <si>
    <t>200 Unit R2</t>
  </si>
  <si>
    <t>Kegiatan Pemeliharaan Rutin / Berkala Peralatan Gedung Kantor</t>
  </si>
  <si>
    <t>Persentase peralatan gedung kantor yang difasilitasi</t>
  </si>
  <si>
    <t>Kegiatan Pemeliharaan rutin Taman Kantor Gubernur dan lingkungannya</t>
  </si>
  <si>
    <t>Persentase  Pemeliharaan rutin Taman Kantor Gubernur dan lingkungannya yang di fasilitasi</t>
  </si>
  <si>
    <t>Persentase peningkatan Pengembangan Sisem Pelaporan Capaian Kinerja dan keuangan</t>
  </si>
  <si>
    <t>Kegiatan Penyusunan Pelaporan Keuangan</t>
  </si>
  <si>
    <t>Jumlah laporan Keuangan</t>
  </si>
  <si>
    <t>Program Penunjang Pelayanan Kedinasan Kepala Daerah / Wakil Kepala Daerah</t>
  </si>
  <si>
    <t>Persentase Pelayanan Kedinasan Kepala Daerah / Wakil Kepala Daerah yang difalitasi</t>
  </si>
  <si>
    <t>Kegiatan Dialog / Audiensi dengan Tokoh-Tokoh Masyarakat,Pimpinan / Anggota Organisasi Sosial dan Kemasyarakatan</t>
  </si>
  <si>
    <t>Jumlah Dialog/Audiensi antara Kepala Daerah dengan Tokoh Masyarakat, Pimpinan/ Anggota Organisasi Sosial dan Masyarakat difasilitasi</t>
  </si>
  <si>
    <t>100 dialog/audiensi</t>
  </si>
  <si>
    <t>Kegiatan Penerimaan Kunjungan Kerja Pejabat Negara / Departemen / Lembaga Pemerintah Non Departemen / Luar Negeri</t>
  </si>
  <si>
    <t>Jumlah Penerimaan Kunjungan Kerja Pejabat Negara / Departemen / Lembaga Pemerintah Non Departemen / Luar Negeri yang difasilitasi</t>
  </si>
  <si>
    <t>250 Kunjungan</t>
  </si>
  <si>
    <t>Kegiatan Pelayanan Kedinasan Kepala Daerah / Wakil Kepala Daerah</t>
  </si>
  <si>
    <t>Program Peningkatan Pelayanan Kedinasan Kepala Daerah / Wakil Kepala Daerah</t>
  </si>
  <si>
    <t>Persentase  Pelayanan Kedinasan Kepala Daerah / Wakil Kepala Daerah yang di fasilitasi</t>
  </si>
  <si>
    <t>Kegiatan Pengkajian Rekomendasi Staf Ahli bagi Kepala Daerah/Wakil Kepala Daerah dalam menyelenggarakan tugas, wewenang dan kewajibannya</t>
  </si>
  <si>
    <t>Persentase Pengkajian Rekomendasi Staf Ahli bagi Kepala Daerah/Wakil Kepala Daerah dalam menyelenggarakan tugas, wewenang dan kewajiban yang difasilitasi</t>
  </si>
  <si>
    <t>BIRO PEMBANGUNAN DAN KERJASAMA  SETDA PROVINSI JAMBI</t>
  </si>
  <si>
    <t>Program Pembinaan dan evaluasi pembangunan</t>
  </si>
  <si>
    <t>Tersedianya Laporan Hasil Pelaksanaan Kegiatan Pembangunan Daerah Pemerintah Provinsi Jambi</t>
  </si>
  <si>
    <t>kegiatan koordinasi penyusunan dan pengendalian program</t>
  </si>
  <si>
    <t>Dokumen Kegiatan Pelaksanaan Program Prioritas Pembangunan Provinsi Jambi</t>
  </si>
  <si>
    <t>Kegiatan evaluasi dan pelaporan pelaksanaan program APBD</t>
  </si>
  <si>
    <t>Jumlah laporan hasil evaluasi pelaksanaan APBD  Prov. Jambi</t>
  </si>
  <si>
    <t>3 dokumen</t>
  </si>
  <si>
    <t>Program pembinaan pelaksanaan pembangunan bidang PU, Perhubungan dan PBJ pemerintah</t>
  </si>
  <si>
    <t>persentase bahan rumusan kebijakan pembinaan dan fasilitasi pembangunan bidang PU, perhubungan dan PBJ</t>
  </si>
  <si>
    <t>20 %                (5 rumusan Kebijakan)</t>
  </si>
  <si>
    <t>Kegiatan manajemen pengadaan dan informasi</t>
  </si>
  <si>
    <t xml:space="preserve">Jumlah bahan rumusan kebijakan pelaksanaan pembangunan di bidang PBJ </t>
  </si>
  <si>
    <t>Kegiatan fasilitasi sanggah, pengaduan dan pengembangan SDM</t>
  </si>
  <si>
    <t>Kegiatan fasilitasi tata usaha</t>
  </si>
  <si>
    <t>Persentase pelayanan administrasi kantor</t>
  </si>
  <si>
    <t>Kegiatan koordinasi pelaksanaan pembangunan sarana dan prasarana fisik dan perhubungan</t>
  </si>
  <si>
    <t>Jumlah bahan rumusan kebijakan pelaksanaan pembangunan di bidang pembangunan sarana prasarana fisik dan perhubungan</t>
  </si>
  <si>
    <t>Program pembinaan pelaksanaan pembangunan bidang kerjasama</t>
  </si>
  <si>
    <t>Persentase usulan perjanjian kerjasama yang difasilitasi</t>
  </si>
  <si>
    <t>Kegiatan koordinasi dan pembinaan pelaksanaan kerjasama antar lembaga pemerintah dan swasta</t>
  </si>
  <si>
    <t>Jumlah usulan kerjasama antar lembaga pemerintah dan swasta yang di fasilitasi</t>
  </si>
  <si>
    <t>Kegiatan koordinasi dan pembinaan  kerjasama dalam negeri dan luar negeri</t>
  </si>
  <si>
    <t>Prov Jambi dan luar Prov Jambi</t>
  </si>
  <si>
    <t>Jumlah usulan kerjasama dalam dan luar negeri yang di fasilitasi</t>
  </si>
  <si>
    <t>Kegiatan pemantauan dan evaluasi pelaksanaan pembangunan di bidang kerjasama</t>
  </si>
  <si>
    <t>BIRO KESEJAHTERAAN RAKYAT DAN KEMASYARAKATAN SETDA PROVINSI JAMBI</t>
  </si>
  <si>
    <t>Persentase pelayanan administrasi perkantoran Biro Kesramas</t>
  </si>
  <si>
    <t>Prov. Jambi</t>
  </si>
  <si>
    <t xml:space="preserve"> Kegiatan Pelayanan Administrasi Kantor </t>
  </si>
  <si>
    <t xml:space="preserve"> Persentase tingkat pemenuhan kebutuhan unit kerja biro dalam mendukung tupoksi </t>
  </si>
  <si>
    <t xml:space="preserve"> Prov. Jambi </t>
  </si>
  <si>
    <t>PROGRAM FASILITASI KEHIDUPAN UMAT BERAGAMA</t>
  </si>
  <si>
    <t>Persentase peningkatan partisipasi kehidupan umat beragama</t>
  </si>
  <si>
    <t>90.32</t>
  </si>
  <si>
    <t>Kegiatan MTQ Provinsi Jambi dan MTQ/STQ Nasional</t>
  </si>
  <si>
    <t>Jumlah Peserta MTQ/STQ Utusan Prov. Jambi  yang masuk 6 Besar Tk. Nasional</t>
  </si>
  <si>
    <t>Kegiatan Pengelolaan Mesjid Agung al Falah, Al Dzikro dan Al Khoirot Jambi</t>
  </si>
  <si>
    <t xml:space="preserve">Jumlah pembinaan keagamaan  </t>
  </si>
  <si>
    <t>Kegiatan Koordinasi Haji Provinsi Jambi</t>
  </si>
  <si>
    <t xml:space="preserve">Jumlah Rekomendasi yang menjadi kebijakan </t>
  </si>
  <si>
    <t>Kegiatan  Monitoring dan Evaluasi Rumah Ibadah</t>
  </si>
  <si>
    <t>Jumlah rumah Ibadah yang dimonitoring</t>
  </si>
  <si>
    <t>Kegiatan Koordinasi Lintas Agama dan Persidangan Persekutuan Gereja-Gereja Indonesia (PGI) Provinsi Jambi</t>
  </si>
  <si>
    <t>Jumlah kebijakan PGI  Provinsi Jambi</t>
  </si>
  <si>
    <t>Kegiatan Koordinasi Pengembangan Pendidikan Agama dan Keagamaan</t>
  </si>
  <si>
    <t xml:space="preserve">Jumlah Rekomendasi yang menjadi Kebijakan dalam  Pengembangan pemberdayaan dan pendidikan keagamaan </t>
  </si>
  <si>
    <t>PROGRAM FASILITASI BIDANG SOSIAL KEMASYARAKATAN, KETENAGAKERJAAN SERTA TRANSMIGRASI</t>
  </si>
  <si>
    <t>Persentase Rekomendasi hasil rakor yang menjadi kebijakan</t>
  </si>
  <si>
    <t>Kegiatan Koordinasi Legiun Veteran dan Persatuan Penyandang Disabilitas Indonesia (PPDI) serta Komda Lansia Kabupaten /Kota dalam Provinsi Jambi</t>
  </si>
  <si>
    <t>Jumlah Rekomendasi hasil rakor yang menjadi kebijakan</t>
  </si>
  <si>
    <t>Kegiatan Koordinasi Penanggulangan Masalah Sosial dan Kemasyarakatan</t>
  </si>
  <si>
    <t>Kegiatan Koordinasi Ketenagakerjaan dan Transmigrasi</t>
  </si>
  <si>
    <t>Kegiatan Koordinasi Penyusunan Program Bidang Kesra dan Kemasyarakatan</t>
  </si>
  <si>
    <t>PROGRAM FASILITASI BIDANG PENDIDIKAN, KESEHATAN, PEMBERDAYAAN PEREMPUAN, KELUARGA BERENCANA DAN KEPEMUDAAN</t>
  </si>
  <si>
    <t xml:space="preserve">Kegiatan Koordinasi Pembinaan Generasi Muda/Kepemudaan dan Olahraga serta Kebijakan Pendidikan </t>
  </si>
  <si>
    <t xml:space="preserve">Jumlah Rekomendasi </t>
  </si>
  <si>
    <t>Kegiatan Koordinasi Terkait Usaha Kesehatan Sekolah/Madrasah, Lomba Sekolah Sehat dan Pembinaan Kesekretariatan Tim Pembina UKS/M serta Rakor  Kesra Bidang Kesehatan</t>
  </si>
  <si>
    <t>Kegiatan koordinasi dan Pembinaan Keluarga Berencana (KB) dan Pemberdayaan Perempuan (PP) di Provinsi Jambi</t>
  </si>
  <si>
    <t>BIRO PENGELOLAAN BARANG MILIK DAERAH SETDA PROVINSI JAMBI</t>
  </si>
  <si>
    <t>Kegiatan Penataan Administrasi Tata Usaha Biro</t>
  </si>
  <si>
    <t>Kegiatan Rapat-Rapat, Koordinasi dan Konsultasi ke Luar Daerah</t>
  </si>
  <si>
    <t>Kegiatan Monitoring dan Evaluasi Barang Milik Daerah</t>
  </si>
  <si>
    <t>Aset Provinsi Jambi</t>
  </si>
  <si>
    <t>Kegiatan Pengadaan Peralatan dan Perlengkapan Gedung Kantor</t>
  </si>
  <si>
    <t>Setda Provinsi Jambi</t>
  </si>
  <si>
    <t>Kegiatan Rehabilitasi Sedang/Berat Gedung Kantor/Rumah Dinas</t>
  </si>
  <si>
    <t>5 Unit Rumah/Gedung Kantor</t>
  </si>
  <si>
    <t>R4:6 Unit</t>
  </si>
  <si>
    <t>Program Pengelolaan Kekayaan Daerah</t>
  </si>
  <si>
    <t>Kegiatan Inventarisasi dan Pelaporan BMD Provinsi</t>
  </si>
  <si>
    <t>150 eks,43 OPD</t>
  </si>
  <si>
    <t>Kegiatan Pengadaan dan Pengamanan Aset Tanah Milik Pemerintah Daerah Provinsi Jambi</t>
  </si>
  <si>
    <t>15 paket</t>
  </si>
  <si>
    <t>Kegiatan Penyusunan RKBMD dan Standarisasi Harga Barang/Jasa</t>
  </si>
  <si>
    <t>11 Kab/Kota, 43 OPD</t>
  </si>
  <si>
    <t>Kegiatan Pembinaan dan Pemberdayaan SDM</t>
  </si>
  <si>
    <t>Kegiatan Pemanfaatan BMD Pemerintah Provinsi Jambi</t>
  </si>
  <si>
    <t>6 Paket Siswa</t>
  </si>
  <si>
    <t>Kegiatan Penghapusan dan Pemindahtanganan</t>
  </si>
  <si>
    <t>Kegiatan Penilaian Aset Provinsi Jambi</t>
  </si>
  <si>
    <t>INSPEKTORAT DAERAH</t>
  </si>
  <si>
    <t>Program pelayanan administrasi perkantoran</t>
  </si>
  <si>
    <t xml:space="preserve">Persentase kualitas pelayanan administrasi perkantoran </t>
  </si>
  <si>
    <t>Kegiatan Jasa peralatan dan perlengkapan kantor</t>
  </si>
  <si>
    <t>jumlah jenis peralatan dan perlengkapan kantor (set)</t>
  </si>
  <si>
    <t>Periode pembayaran jasa jaminan barang milik daerah (Tahun)</t>
  </si>
  <si>
    <t>Kegiatan Penyediaan jasa pemeliharaan dan perizinan kendaraan dinas/operasional</t>
  </si>
  <si>
    <t>Jumlah kendaraan dinas/ operasional yang terpelihara dan diperpanjang izinnya (unit)</t>
  </si>
  <si>
    <t>Jumlah tenaga administrasi keuangan (ob)</t>
  </si>
  <si>
    <t>Kegiatan Penyediaan jasa kebersihan kantor</t>
  </si>
  <si>
    <t>Kegiatan Penyediaan peralatan dan perlengkapan kantor</t>
  </si>
  <si>
    <t>Jumlah peralatan dan perlengkapan kantor</t>
  </si>
  <si>
    <t>Jumlah laporan hasil koordinasi dan konsultasi yang dilaksanakan (LHK)</t>
  </si>
  <si>
    <t>Jumlah pengadaan kendaraan dinas/ operasional (unit)</t>
  </si>
  <si>
    <t>Kegiatan pengadaan mebeleur</t>
  </si>
  <si>
    <t>Jumlah pengadaan mebeleur (unit)</t>
  </si>
  <si>
    <t>Kegiatan Pengadaan komputer</t>
  </si>
  <si>
    <t>Jumlah Pengadaan komputer (unit)</t>
  </si>
  <si>
    <t>Pemeliharaan rutin/berkala peralatan  gedung kantor</t>
  </si>
  <si>
    <t>Jumlah peralatan kantor yang terpelihara</t>
  </si>
  <si>
    <t>Jumlah  gedung kantor yang direhab sedang/ berat</t>
  </si>
  <si>
    <t xml:space="preserve">Kegiatan penyusunan laporan capaian kinerja dan ikhtisar realisasi kinerja SKPD </t>
  </si>
  <si>
    <t>Persentase jumlah laporan kinerja yang disusun</t>
  </si>
  <si>
    <t>Program peningkatan sistem pengawasan internal dan pengendalian pelaksanaan kebijakan KDH</t>
  </si>
  <si>
    <t>Persentase SKPD, Kab/Kota yang dibina</t>
  </si>
  <si>
    <t>Provinsi Jambi/Kab/Kota</t>
  </si>
  <si>
    <t>Kegiatan Pelaksanaan Pengawasan Internal Secara Berkala</t>
  </si>
  <si>
    <t>Persentase Laporan Keuangan SKPD sesuai SAP</t>
  </si>
  <si>
    <t>Persentase nilai temuan keuangan daerah yang ditindaklanjuti sesuai hasil Pemeriksaan BPK RI atas LKPD Pemprov Jambi</t>
  </si>
  <si>
    <t>Kegiatan Penanganan Kasus Pengaduan di Lingkungan Pemerintah Daerah</t>
  </si>
  <si>
    <t>Persentase Tingkat penyelesaian kasus dan klarifikasi kasus</t>
  </si>
  <si>
    <t>Kegiatan Pengendalian Manajemen Kebijakan KDH</t>
  </si>
  <si>
    <t>Persentase Kategori Hasil Evaluasi SAKIP SKPD dengan Nilai " B "</t>
  </si>
  <si>
    <t>Persentase Kategori Hasil Evaluasi SAKIP Kab/Kota dengan Nilai " B "</t>
  </si>
  <si>
    <t xml:space="preserve">Persentase Kab/Kota dengan Hasil Penilaian Kinerja Penyelenggaraan Pemerintahan Daerah (EKPPD) Minimal "Sangat Tinggi (ST)" </t>
  </si>
  <si>
    <t>Kegiatan Inventarisasi Temuan Pengawasan</t>
  </si>
  <si>
    <t>Jumlah buku katalog dan laporan hasil pemeriksaan</t>
  </si>
  <si>
    <t>25 Buku Katalog</t>
  </si>
  <si>
    <t>Kegiatan Tindak Lanjut Hasil Temuan Pengawasan</t>
  </si>
  <si>
    <t>Persentase Tindak Lanjut BPK yang selesai</t>
  </si>
  <si>
    <t>Persentase Tindak Lanjut Itjend. Kemendagri yang selesai</t>
  </si>
  <si>
    <t>Persentase Tindak Lanjut Inspektorat Provinsi yang selesai</t>
  </si>
  <si>
    <t xml:space="preserve">Kegiatan Gelar Pengawasan dan Rapat Koordinasi Daerah </t>
  </si>
  <si>
    <t>Jumlah Pelaksanaan Gelarwasda</t>
  </si>
  <si>
    <t>2 Kali Gelarwasda</t>
  </si>
  <si>
    <t>Jumlah Pelaksanaan Rakerwasda</t>
  </si>
  <si>
    <t>4 Kali Rakerwasda</t>
  </si>
  <si>
    <t>Kegiatan Koordinasi Pengawasan yang lebih Komprehensif</t>
  </si>
  <si>
    <t>Persentase Koordinasi Pengawasan dengan Itjend Terkait</t>
  </si>
  <si>
    <t>Provinsi Jambi dan Luar Daerah</t>
  </si>
  <si>
    <t>Kegiatan SABER PUNGLI</t>
  </si>
  <si>
    <t>Persentase tingkat penindakan pungutan liar</t>
  </si>
  <si>
    <t>Program Peningkatan Profesionalisme Tenaga Pemeriksa dan Aparatur Pengawasan</t>
  </si>
  <si>
    <t>Persentase Peningkatan Kualitas Tenaga Pemeriksa dan Aparatur Pengawasan</t>
  </si>
  <si>
    <t>Kegiatan pelatihan pengembangan tenaga pemeriksa dan aparatur pengawasan</t>
  </si>
  <si>
    <t>Persentase Peningkatan Jumlah Aparatur Pengawasan yang bersertifikat</t>
  </si>
  <si>
    <t>Kegiatan Pelatihan Teknis Pengawasan dan Penilaian Akuntabilitas Kinerja</t>
  </si>
  <si>
    <t>Persentase Peningkatan jumlah APIP yang telah mengikuti Diklat terkait bidang Pengawasan</t>
  </si>
  <si>
    <t xml:space="preserve">Program Penataan dan Penyempurnaan Kebijakan Sistem dan Prosedur Pengawasan </t>
  </si>
  <si>
    <t>Jumlah Peraturan/Kebijakan Bidang Pengawasan</t>
  </si>
  <si>
    <t>Terbitnya 1 SK Gubernur,  dan 7 SK Inspektur Bid. Pengawasan</t>
  </si>
  <si>
    <t>Terbitnya 1 SK Gubernur,  dan 8 SK Inspektur Bid. Pengawasan</t>
  </si>
  <si>
    <t>Kegiatan Penyusunan Sistem dan Prosedur Pengawasan</t>
  </si>
  <si>
    <t>DINAS PERINDUSTRIAN DAN PERDAGANGAN</t>
  </si>
  <si>
    <t>Persentase Pelayanan Administrasi Perkantoran</t>
  </si>
  <si>
    <t>3.200 surat</t>
  </si>
  <si>
    <t>Kegiatan Penyediaan Jasa Komunikasi, sumber daya air dan listrik</t>
  </si>
  <si>
    <t>Periode Pembayaran Rekening Listrik, Telpon, PAM, Internet</t>
  </si>
  <si>
    <t>sda</t>
  </si>
  <si>
    <t>12 bulan'</t>
  </si>
  <si>
    <t xml:space="preserve">Jumlah Tenaga Administrasi  Keuangan  </t>
  </si>
  <si>
    <t>45 orang</t>
  </si>
  <si>
    <t>Penyediaan Jasa Kebersihan Kantor</t>
  </si>
  <si>
    <t>Penyediaan Alat Tulis kantor</t>
  </si>
  <si>
    <t>Jumlah Alat Tulis Kantor</t>
  </si>
  <si>
    <t>53 jenis</t>
  </si>
  <si>
    <t>2 item</t>
  </si>
  <si>
    <t>Penyediaan Komponen Instalasi Listrik/Penerangan Bangunan Kantor</t>
  </si>
  <si>
    <t>Jumlah peralatan dan perlengkapan listrik</t>
  </si>
  <si>
    <t>Penyediaan Peralatan dan Perlengkapan Kantor</t>
  </si>
  <si>
    <t>4 item</t>
  </si>
  <si>
    <t xml:space="preserve">Jumlah bahan bacaan  dan perundang-undangan </t>
  </si>
  <si>
    <t>60 ekspl</t>
  </si>
  <si>
    <t>Jumlah peserta  rapat</t>
  </si>
  <si>
    <t>710 oh</t>
  </si>
  <si>
    <t>Jumlah aparatur yang melaksanakan rapat koordinasi/ konsultasi/bintek/diklat</t>
  </si>
  <si>
    <t>530 oh</t>
  </si>
  <si>
    <t>Persentase Pemenuhan sarana dan prasarana</t>
  </si>
  <si>
    <t xml:space="preserve">Kegiatan pengadaan kendaraan dinas / operasioanal </t>
  </si>
  <si>
    <t>Jumlah pengadaan kendaraan dinas</t>
  </si>
  <si>
    <t>5 unit sepeda motor</t>
  </si>
  <si>
    <t xml:space="preserve">Kegiatan pengadaan peralatan gedung kantor </t>
  </si>
  <si>
    <t>Jumlah penyediaan peralatan Gedung kantor</t>
  </si>
  <si>
    <t>9 item</t>
  </si>
  <si>
    <t>Jumlah pemeliharaan gedung kantor</t>
  </si>
  <si>
    <t>Pemeliharaan Rutin/Berkala kendaraan dinas/ Operasional</t>
  </si>
  <si>
    <t>Jumlah kendaraan dinas/operasional di pelihara</t>
  </si>
  <si>
    <t>Pemeliharaan Rutin/Berkala Peralatan Gedung kantor</t>
  </si>
  <si>
    <t>Jumlah pemeliharaan peralatan / mesin kantor lainnya</t>
  </si>
  <si>
    <t>68 unit</t>
  </si>
  <si>
    <t>Rehabilitasi Sedang / Berat Gedung Kantor</t>
  </si>
  <si>
    <t>Jumlah rehabilitasi sedang / berat  gedung kantor</t>
  </si>
  <si>
    <t>7 paket pekerjaan</t>
  </si>
  <si>
    <t>Persentase peningkatan kinerja dan disiplin aparatur</t>
  </si>
  <si>
    <t xml:space="preserve">Jumlah pengadaan pakaian dinas harian </t>
  </si>
  <si>
    <t>165 stel</t>
  </si>
  <si>
    <t>Persentase Kelulusan aparatur yang mengikuti diklat teknis / yang bersertifikasi</t>
  </si>
  <si>
    <t>Peningkatan kapasitas SDM disperindag</t>
  </si>
  <si>
    <t>Jumlah aparatur yang mengikuti kursus /pelatihan/diklat teknis dan terlaksananya pembinaan jasmani dan rohani</t>
  </si>
  <si>
    <t>15 orang/12 kali</t>
  </si>
  <si>
    <t>Persentase Ntersedianya data, laporan capaian kinerja dan keuangan SKPD tepat waktu</t>
  </si>
  <si>
    <t>Penyusunan Laporan  Keuangan neraca asset</t>
  </si>
  <si>
    <t>Jumlah laporan keuangan dan neraca asset</t>
  </si>
  <si>
    <t>4 laporan</t>
  </si>
  <si>
    <t>Penyusunan Laporan Pengelolaan kepegawaian</t>
  </si>
  <si>
    <t>Jumlah laporan pengelolaan kepegawaian</t>
  </si>
  <si>
    <t>5 laporan</t>
  </si>
  <si>
    <t>Penyusunan Rencana kerja SKPD</t>
  </si>
  <si>
    <t>Tersedianya Dokumen perencanaan</t>
  </si>
  <si>
    <t>Kegiatan monitoring evaluasi program dan kegiatan SKPD</t>
  </si>
  <si>
    <t>Frekuensi pelaksanaan monev kegiatan di 11 kab/kota</t>
  </si>
  <si>
    <t>Kegiatan pengembangan sarana informasi yang dapat diakses masyarakat</t>
  </si>
  <si>
    <t>Frekuensi penyampaian informasi SKPD yang sudah terupdate melalui website</t>
  </si>
  <si>
    <t>Program perlindungan Konsumen dan Pengamanan Perdagangan</t>
  </si>
  <si>
    <t>Indeks kepuasan masayarakat terhadap perlindungan konsumen</t>
  </si>
  <si>
    <t>Kegiatan peningkatan pengawasan barang beredar dan jasa</t>
  </si>
  <si>
    <t>Jumlah produk ber SNI wajib yang diawasi</t>
  </si>
  <si>
    <t>9 produk</t>
  </si>
  <si>
    <t>Kegiatan pengembangan dan pembinaan Badan Penyelesaian Sengketa (BPSK)</t>
  </si>
  <si>
    <t xml:space="preserve">Jumlah Lokasi pembinaan dan  jumlah fasilitasi penyelesaian sengketa konsumen/terlaksananya sosialisai dan terlaksananya pengawasan TN </t>
  </si>
  <si>
    <t>Provinsi jambi (11 kab kota)</t>
  </si>
  <si>
    <t>3 lokasi/30 fasilitasi/1 kali sosialisasi/50 pelaku usaha yang memiliki izin dagang</t>
  </si>
  <si>
    <t xml:space="preserve">Kegiatan monitoring barang kadaluarsa di pasaran </t>
  </si>
  <si>
    <t>terlaksananya pengawasan terhadap barang yang kadaluarsa/terlaksananya pengawasan TN</t>
  </si>
  <si>
    <t>Prov Jambi /kab /kota</t>
  </si>
  <si>
    <t>4 kab /kota, 1 kali sosialisasi skor IKM 80</t>
  </si>
  <si>
    <t>Program Pengembangan Industri kecil dan menengah</t>
  </si>
  <si>
    <t>Persentase pertumbuhan dan perkembangan industri kecil dan menengah</t>
  </si>
  <si>
    <t>Dalam dan Luar Prov jambi</t>
  </si>
  <si>
    <t>Kegiatan promosi Industri Kecil Regional dan Lokal</t>
  </si>
  <si>
    <t>Jumalh pameran/promosi dan jumlaj IKM yang di fasilitasi ikut pameran</t>
  </si>
  <si>
    <t>Dalam dan lUara Provinsi jambi</t>
  </si>
  <si>
    <t>11 kali/33 orang</t>
  </si>
  <si>
    <t>Pengembangan desain kerajinan berbasis budaya daerah</t>
  </si>
  <si>
    <t>Terlaksananya rakor IKM/Jumlah pelatihan /jumlah lomba desain</t>
  </si>
  <si>
    <t>1 kali/150 orang/1 kali pelatihan / 3 kali lomba</t>
  </si>
  <si>
    <t>Pendataan IKM se Provinsi Jambi</t>
  </si>
  <si>
    <t>Tersedianya Data IKM</t>
  </si>
  <si>
    <t>11 kab / kota</t>
  </si>
  <si>
    <t>Pengembangan Sentra Usaha Industri Kecil</t>
  </si>
  <si>
    <t>Jumlah sentra yang dibina dan dikembangkan</t>
  </si>
  <si>
    <t>Kab. Bataghari dan merangin</t>
  </si>
  <si>
    <t>2 sentra</t>
  </si>
  <si>
    <t>peningkatan kapasitas perajin industri kecil dan menengah</t>
  </si>
  <si>
    <t>Jumlah pelatihan yang dilaksanakan</t>
  </si>
  <si>
    <t>4 kali / 160 orang</t>
  </si>
  <si>
    <t>Kegiatan Penguatan Kelembagaan industri kecil</t>
  </si>
  <si>
    <t>Jumlah Bantuan Peralatan yang diberikan kepada industri kecil</t>
  </si>
  <si>
    <t xml:space="preserve">Pengembangan dan peningkatan kapasitas perajin rumah tenun </t>
  </si>
  <si>
    <t>Periode pembinaan dan jumlah perajin yang dibina dan dilatih</t>
  </si>
  <si>
    <t>12 bulan / 20 perajin</t>
  </si>
  <si>
    <t>Program peningkatan  Efisiensi Perdagangan dalam negeri</t>
  </si>
  <si>
    <t>Persentase peningkatan usaha perdagangan dalam negeri</t>
  </si>
  <si>
    <t>Dalam dan Luar Provinsi Jambi</t>
  </si>
  <si>
    <t>7.50%</t>
  </si>
  <si>
    <t>Kegiatan Pengembangan pasar lelang dan sistem resi gudang</t>
  </si>
  <si>
    <t>Fasilitasi pendampingan lelang agro / pelatihan mutu bokar / sosialisasi / pembinaan terhadap pasar lelang agro</t>
  </si>
  <si>
    <t>2 kali lelang/1 kali pelatiah, 25 org/1 kali sosialisai, 50 peserta/18 kali monitoring(6 kab)</t>
  </si>
  <si>
    <t>Kegiatan promosi produk dalam negeri</t>
  </si>
  <si>
    <t>Promosi dan jumlah pelaku usaha yang mengikuti / terlaksananya sosialisasi</t>
  </si>
  <si>
    <t>dalam dan luar provinsi Jambi</t>
  </si>
  <si>
    <t>3 kali (6 pelaku usaha yang  mengikuti / terlaksananya sosialisasi (100 peserta)</t>
  </si>
  <si>
    <t>Kegiatan penguatan kelembagaan usaha dagang dan pendataan sarana perdagangan dan pedagang (formal dan informal)</t>
  </si>
  <si>
    <t>Terlaksanaanya sosialisasi / jumlah saranan perdagangan / jumlah pedagang formal dan informal</t>
  </si>
  <si>
    <t>2 kali sosialisasi (100orang)/jumlah saranan perdagangan /jumlah</t>
  </si>
  <si>
    <t>Kegiatan Pragnosa dan rantai pasok bahan kebutuhan pokok dan bahan penting lainnya</t>
  </si>
  <si>
    <t>Lokasi pemantauan distribusi Bapok/pengawasan harga/jumlah fasilitasi pasar murah/ pelaksanaan tamu distributor</t>
  </si>
  <si>
    <t>11 kab/kota(1 dok)/15 kali pasar murah / 1kali temu distributor (50 orang)</t>
  </si>
  <si>
    <t>Program Peningkatan daya Saing Kewirausahaan Industri Kecil dan Menengah</t>
  </si>
  <si>
    <t>Persentase pengembangan wirausaha baru</t>
  </si>
  <si>
    <t>Pengembangan dan Pembinaan Wirausaha Baru Industri Kecil</t>
  </si>
  <si>
    <t xml:space="preserve">Jumlah wirausaha baru yang dikembangkan dan dibina </t>
  </si>
  <si>
    <t>10 WUB</t>
  </si>
  <si>
    <t>Pengembangan One Village One Product (OVOP)</t>
  </si>
  <si>
    <t>Jumlah wilayah pengembangan OVOP</t>
  </si>
  <si>
    <t>Prov Jambi</t>
  </si>
  <si>
    <t>3  wilayah</t>
  </si>
  <si>
    <t>Program pengembangan Industri agro dan Kimia</t>
  </si>
  <si>
    <t>Persentase peningkatan industri agro dan kimia</t>
  </si>
  <si>
    <t xml:space="preserve"> Prov. Jambi</t>
  </si>
  <si>
    <t>Kegiatan penguatan kelembagaan industri menengah dan besar</t>
  </si>
  <si>
    <t>Jumlah peralatan / mesin yang diberikan kepada pelaku IMB., terlaksananya sosialisasi pengolahan industri agro</t>
  </si>
  <si>
    <t>3 unit peralatan/1 kali sosialisai (75 org)</t>
  </si>
  <si>
    <t>Kegiatan peningkatan usaha industri menengah dan besar</t>
  </si>
  <si>
    <t>jumlah pelaku IMB yang dilatih dan keikutsertaan pada pameran industri menengah dan besar</t>
  </si>
  <si>
    <t>Dalam dan luar provinsi Jambi</t>
  </si>
  <si>
    <t>30 orang/1 pameran industri (3 pelaku IMB)</t>
  </si>
  <si>
    <t xml:space="preserve">Kegiatan pengawasan dan pengendalian mutu industri menengah dan besar </t>
  </si>
  <si>
    <t>Jumlah perusahaan yang diawasi dan terlaksananya sosialisasi standar mutu</t>
  </si>
  <si>
    <t>25 perusahaan / 60 orang</t>
  </si>
  <si>
    <t>Program Pengembangan standarisasi nasional</t>
  </si>
  <si>
    <t>Persentase peningkatan layanan pengujian mutu komoditi eksport</t>
  </si>
  <si>
    <t xml:space="preserve">Kegiatan pengembangan infrastruktur kelembagaan standarisasi </t>
  </si>
  <si>
    <t>Terlaksanaanya pemeliharaan dan penggantian suku cadang laboratorium uji mutu barang</t>
  </si>
  <si>
    <t>Kegiatan Peningkata n kapasitas laboratorium penguji mutu barang ekspor</t>
  </si>
  <si>
    <t>Tingkat kepuasan masayarakat terhadap layanan jasa pengujian dan penambahan ruang lingkup lab</t>
  </si>
  <si>
    <t>Kegiatan Penambahan peralatan dan bahan uji serta perawatan laboratorium</t>
  </si>
  <si>
    <t>Jumlah pengadaan peralatan , bahan uji dan perawatan laboratorium</t>
  </si>
  <si>
    <t>40 Jenis</t>
  </si>
  <si>
    <t>Program Peningkatan dan Pengembangan Perdagangan Luar Negeri</t>
  </si>
  <si>
    <t>Persentase peningkatan ekspor daerah</t>
  </si>
  <si>
    <t>Luar dan dalam Provinsi Jambi</t>
  </si>
  <si>
    <t>Kegiatan pameran perdaganagn luar negeri</t>
  </si>
  <si>
    <t>Terlaksananya promosi / pameran / temu bisnis ke luar negeri</t>
  </si>
  <si>
    <t>Luar Prov. Jambi</t>
  </si>
  <si>
    <t>2 klai pameran/ 4 pelaku usaha</t>
  </si>
  <si>
    <t>Kegiatan Forum koordinasi peningkatan kinerja ekspor daerh</t>
  </si>
  <si>
    <t>Terlaksananya  forum koordinasi/jumlah perusahaan yang memiliki SKA dan API /pelatihan ekspor bagi IKM</t>
  </si>
  <si>
    <t>1 kali forum (45 org)/45 perusahaan /25 IKM</t>
  </si>
  <si>
    <t>Program Peningkatan kemampuan teknologi industri</t>
  </si>
  <si>
    <t>Persentase  peningkatan SDM IMB yang mendapatkan pelatihan teknologi industri</t>
  </si>
  <si>
    <t>Kegiatan pelatihan peningkatan mutu produk industri berbasis teknologi</t>
  </si>
  <si>
    <t>Jumlah pelaku IMB yang dilatih dan jumlah peralatan yang diberikan serta jumlah produk yang ditingkatkan mutunya</t>
  </si>
  <si>
    <t>45 pelaku IMB/4 peralatan/4 produk</t>
  </si>
  <si>
    <t>Tabel 5.1 Rencana Program dan Kegiatan Prioritas Daerah Provinsi jambi Tahun 2020</t>
  </si>
  <si>
    <t>Persentase penyelesaian administrasi perkantoran (%)</t>
  </si>
  <si>
    <t>Periode Penyediaan Jasa Surat Menyurat (bulan)</t>
  </si>
  <si>
    <t>Periode penyediaan jasa administrasi keuangan (bln)</t>
  </si>
  <si>
    <t>Periode penyediaan alat tulis kantor (bulan)</t>
  </si>
  <si>
    <t>Periode penyediaan barang cetakan dan pengadaan (bulan)</t>
  </si>
  <si>
    <t>Periode penyediaan komponen instalasi listrik/penerangan bangunan kantor (bulan)</t>
  </si>
  <si>
    <t>Periode penyediaan bacaan dan peraturan perundang-undangan</t>
  </si>
  <si>
    <t>Periode penyediaan makan minum rapat dan tamu (bulan)</t>
  </si>
  <si>
    <t>Periode pelayanan rapat rapat koordinasi dan konsultasi keluar daerah</t>
  </si>
  <si>
    <t>Provinsi Jambi dan luar Provinsi Jambi</t>
  </si>
  <si>
    <t>Jumlah Gedung Kantor yang direhab (unit)</t>
  </si>
  <si>
    <t>Jumlah jenis pengadaan kendaraan dinas/ operasional (unit)</t>
  </si>
  <si>
    <t>Jumlah  perlengkapan gedung kantor yang terpelihara (unit)</t>
  </si>
  <si>
    <t>Persentase peningkatan pengembangan sistem pelaporan capaian kinerja dan keuangan</t>
  </si>
  <si>
    <t>Jumlah laporan akhir kegiatan(lap)</t>
  </si>
  <si>
    <t>Jumlah laporan akhir kegiatan (lap)</t>
  </si>
  <si>
    <t>Inventarisasi asset</t>
  </si>
  <si>
    <t>Jumalh Laporan akhir kegiatan (lap)</t>
  </si>
  <si>
    <t>96%%</t>
  </si>
  <si>
    <t>Perencanaan dan pengembangan EBT</t>
  </si>
  <si>
    <t>Jumlah laporan akhir Kegiatan (lap)</t>
  </si>
  <si>
    <t xml:space="preserve">Koordinasi dan Pembinaan EBT </t>
  </si>
  <si>
    <t>Jumlah Laporan akhir Kegiatan (lap)</t>
  </si>
  <si>
    <t>Inventarisasi dan koordinasi Kegiatan Usaha Hulu/hilir Energi tak terbarukan</t>
  </si>
  <si>
    <t>Persentase Peningkatan Panjang Jaringan (JTM/JTR)</t>
  </si>
  <si>
    <t>20.8%</t>
  </si>
  <si>
    <t>19.4%</t>
  </si>
  <si>
    <t xml:space="preserve">Pengusahaan Ketenagalistrikan </t>
  </si>
  <si>
    <t>Jumlah Laporan akhir kegiatan (lap)</t>
  </si>
  <si>
    <t>Pembinaan dan Pengawasan Usaha Ketenagalistrikan</t>
  </si>
  <si>
    <t>Pelayanan Perizinan Usaha Pertambangan Mineral Logam dan Batubara</t>
  </si>
  <si>
    <t>Pelayanan Perizinan Usaha Pertambangan Mineral Non Logam dan Batuan</t>
  </si>
  <si>
    <t>Luas Kawasan Konservasi Geologi dan air Tanah</t>
  </si>
  <si>
    <t>260 Ha</t>
  </si>
  <si>
    <t>270 ha</t>
  </si>
  <si>
    <t>Tingkat Ketersediaan Data Sumberdaya dan Potensi Bencana Geologi</t>
  </si>
  <si>
    <t>30%%</t>
  </si>
  <si>
    <t xml:space="preserve">Persentase Perusahaan Air Tanah yang menerapkan  75% syarat penguasaan </t>
  </si>
  <si>
    <t>Pengembangan Geologi Lingkungan dan pengelolaan Konservasi Air Tanah</t>
  </si>
  <si>
    <t>Identifikasi Sumber Daya Geologi, Air Tanah dan Mitigasi Bencana Geologi</t>
  </si>
  <si>
    <t>Jumlah Laporan Akhir Kegiatan (Lap)</t>
  </si>
  <si>
    <t>Identifikasi, Pembinaan, dan Pengawasan Penguasaan Air tanah</t>
  </si>
  <si>
    <t>BADAN PERENCANAAN PEMBANGUNAN DAERAH</t>
  </si>
  <si>
    <t xml:space="preserve">Program Pelayanan Administrasi Perkantoran </t>
  </si>
  <si>
    <t xml:space="preserve"> 12 bulan  </t>
  </si>
  <si>
    <t>Realisasi serapan anggaran</t>
  </si>
  <si>
    <t xml:space="preserve">12 bulan </t>
  </si>
  <si>
    <t>Tersedianya Alat Tulis Kantor</t>
  </si>
  <si>
    <t>Kegiatan Penyediaan barang cetakan dan Penggandaan</t>
  </si>
  <si>
    <t xml:space="preserve">13 jenis </t>
  </si>
  <si>
    <t>Kegiatan Penyediaan komponen instalasi listrik/ penerangan  bangunan kantor</t>
  </si>
  <si>
    <t>Tersedianya Komponen Penerangan Kantor</t>
  </si>
  <si>
    <t>Jumlah Kebutuhan Peralatan kerja Kantor</t>
  </si>
  <si>
    <t>Jumlah bahan bacaan dan peraturan perundang-undangan (jenis)</t>
  </si>
  <si>
    <t>3 jenis</t>
  </si>
  <si>
    <t>Terselenggaranya Rapat-Rapat Koordinasi</t>
  </si>
  <si>
    <t>Keikutsertaan /terlaksananya rapat koordinasi/konsolidasi/konsultasi ke Pusat dan daerah lainnya</t>
  </si>
  <si>
    <t xml:space="preserve">Program Peningkatan Sarana dan Prasarana Aparatur </t>
  </si>
  <si>
    <t xml:space="preserve">Persentase Peningkatan Sarana dan Prasarana Aparatur </t>
  </si>
  <si>
    <t>Jumlah Kebutuhan Peralatan Gedung Kantor yang Memadai</t>
  </si>
  <si>
    <t>Kegiatan Pengadaan Kendaraan Dinas.</t>
  </si>
  <si>
    <t>Tersedianya kendaraan dinas.</t>
  </si>
  <si>
    <t>Kegiatan Pemeliharaan rutin/berkala perlengkapan gedung kantor</t>
  </si>
  <si>
    <t>Jumlah Pemeliharaan Perlengkapan Gedung Kantor</t>
  </si>
  <si>
    <t xml:space="preserve">31 unit </t>
  </si>
  <si>
    <t>Jumlah Pemeliharaan Peralatan Gedung Kantor</t>
  </si>
  <si>
    <t>Kegiatan Pemeliharaan rutin/berkala kendaraan dinas /operasional</t>
  </si>
  <si>
    <t>Jumlah kendaraan dinas/ operasional yang terawat dan direhab</t>
  </si>
  <si>
    <t xml:space="preserve">Kegiatan Pemeliharaan rutin/berkala Generator Listrik Kantor </t>
  </si>
  <si>
    <t>Jumlah  Generator Listrik  yang terpelihara</t>
  </si>
  <si>
    <t>Jumlah Pemeliharaan Gedung Kantor</t>
  </si>
  <si>
    <t>Kegiatan Rehabilitas Sedang/Berat Gedung Kantor</t>
  </si>
  <si>
    <t>Terlaksananya Rehab gedung dan Ruangan Kantor</t>
  </si>
  <si>
    <t xml:space="preserve"> Persentase PNS yang disiplin </t>
  </si>
  <si>
    <t>Jumlah Kesesuaian pengadaan pakaian dinas beserta perlengkapannya</t>
  </si>
  <si>
    <t>Program peningkatan Kapasitas Sumber Daya Aparatur</t>
  </si>
  <si>
    <t>Terwujudnya peningkatan manajemen program, SDM aparatur untuk mendukung kelancaran tugas dan fungsi SKPD</t>
  </si>
  <si>
    <t>Kursus, Pelatihan, Sosialisasi Dan Bimbingan Teknis</t>
  </si>
  <si>
    <t>Jumlah PNS yang mengikuti Kursus, Pelatihan, Sosialisasi Dan Bimbingan Teknis</t>
  </si>
  <si>
    <t>Kegiatan Peningkatan Kemampuan Aparatur Perencana</t>
  </si>
  <si>
    <t>Jumlah PNS yang memahami penyusunan perencanaan</t>
  </si>
  <si>
    <t>104  orang</t>
  </si>
  <si>
    <t>104 orang</t>
  </si>
  <si>
    <t xml:space="preserve">Jumlah Tenaga Fungsional perencana yang melakukan analisis dokumen perencanaan </t>
  </si>
  <si>
    <t>16  orang</t>
  </si>
  <si>
    <t>18  orang</t>
  </si>
  <si>
    <t>Nilai SAKIP  dan Perersentase Nilai asset yang tercatat</t>
  </si>
  <si>
    <t>A dan 100%</t>
  </si>
  <si>
    <t>Penyusunan lapCapaian Kinerja Dan Ikhtisar Realisasi Kinerja SKPD</t>
  </si>
  <si>
    <t xml:space="preserve">Jumlah dokumen laporan Kegiatan SKPD </t>
  </si>
  <si>
    <t>3 lap</t>
  </si>
  <si>
    <t>Penataan Aset Bappeda Provinsi Jambi</t>
  </si>
  <si>
    <t xml:space="preserve">Jumlah dokumen  Asset  Bappeda Tahunan </t>
  </si>
  <si>
    <t xml:space="preserve">1 dok </t>
  </si>
  <si>
    <t>Program Perencanaan Pembangunan Daerah</t>
  </si>
  <si>
    <t>Persentase kesesuaian pencapaian sasaran jangka menengah daerah  dengan realisasi tahunan</t>
  </si>
  <si>
    <t>Kegiatan Pemantapan Perencanaan Pembangunan Daerah</t>
  </si>
  <si>
    <t>Persentase Pelaksanaan Perencanaan Tahunan Daerah</t>
  </si>
  <si>
    <t>Kegiatan Pemantapan dan Evaluasi Perencanaan Jangka Menengah dan Jangka Panjang.</t>
  </si>
  <si>
    <t>Jumlah dokumen Tahunan Perencanaan Pembangunan Daerah</t>
  </si>
  <si>
    <t>3 dok</t>
  </si>
  <si>
    <t>Kegiatan Penyusunan Laporan Perencanaan Pembangunan Daerah</t>
  </si>
  <si>
    <t>Jumlah Dokumen Pelaporan</t>
  </si>
  <si>
    <t xml:space="preserve">6 dok </t>
  </si>
  <si>
    <t>Kegiatan Pengendalian dan Evaluasi Rencana Pembangunan Daerah</t>
  </si>
  <si>
    <t>Jumlah Dokumen Evaluasi Pembangunan Daerah</t>
  </si>
  <si>
    <t xml:space="preserve">2 dok </t>
  </si>
  <si>
    <t>Program Perencanaan Pembangunan Ekonomi</t>
  </si>
  <si>
    <t>Presentase Kesesuaian  Pencapaian Sasaran Rencana Jangka Menengah dengan Realisasi Tahunan Bidang Ekonomi</t>
  </si>
  <si>
    <t>Kegiatan Koordinasi dan Perencanaan Pertanian dan Ketahanan Pangan</t>
  </si>
  <si>
    <t>Jumlah dok  Perencanaan Bidang Pengembangan Ekonomi</t>
  </si>
  <si>
    <t xml:space="preserve">4 dok </t>
  </si>
  <si>
    <t>Kegiatan Koordinasi Perencanaan Pengembangan Industri, Perdagangan dan Dunia Usaha</t>
  </si>
  <si>
    <t>Jumlah dok  Perencanaan Pertanian, SDA dan LH</t>
  </si>
  <si>
    <t xml:space="preserve">4  dok </t>
  </si>
  <si>
    <t>Kegiatan Koordinasi Perencanaan Perkebunan, Kelautan dan Perikanan</t>
  </si>
  <si>
    <t>Jumlah Dokumen Perencanaan Perkebunan, Kelautan dan Perikanan</t>
  </si>
  <si>
    <t>Program Perencanaan Sosial dan Budaya</t>
  </si>
  <si>
    <t>Presentase Kesesuaian  Pencapaian Sasaran Rencana Jangka Menengah dengan Realisasi Tahunan di Bidang Sosial Budaya</t>
  </si>
  <si>
    <t>Kegiatan Perencanaan dan Koordinasi Bidang Pemerintahan</t>
  </si>
  <si>
    <t>Jumlah dokumen Perencanaan Pemerintahan</t>
  </si>
  <si>
    <t xml:space="preserve">2  dok </t>
  </si>
  <si>
    <t>Kegiatan Perencanaan dan Koordinasi Bidang Sosial dan Budaya</t>
  </si>
  <si>
    <t>Jumlah dokumen Perencanaan Sosial dan Budaya</t>
  </si>
  <si>
    <t xml:space="preserve">3 dok </t>
  </si>
  <si>
    <t>Kegiatan Perencanaan dan Koordinasi Bidang Sumber Daya Manusia dan Kependudukan</t>
  </si>
  <si>
    <t>Jumlah dokumen Perencanaan Sumber Daya Manusia dan Kependudukan</t>
  </si>
  <si>
    <t xml:space="preserve">Perencanaan Pengembangan Kewilayahan, Sumber Daya Alam dan Lingkungan Hidup. </t>
  </si>
  <si>
    <t>Presentase Kesesuaian Pencapaian Sasaran Rencana Jangka Menengah dengan Realisasi Tahunan di Bidang Sarana Prasarana</t>
  </si>
  <si>
    <t>Kegiatan Penyelenggaraan Perumahan dan Permukiman</t>
  </si>
  <si>
    <t>Jumlah dokumen Perencanaan dibidang Perumahan dan Pemukiman</t>
  </si>
  <si>
    <t>Kegiatan Penyelenggaraan Tata Ruang, Sumber Daya Alam dan Lingkungan Hidup</t>
  </si>
  <si>
    <t>Jumlah Dokumen Tata Ruang, Sumber Daya Alam dan Lingkungan Hidup</t>
  </si>
  <si>
    <t>1 lap</t>
  </si>
  <si>
    <t>Kegiatan Penyelenggaran Sarana dan Prasarana</t>
  </si>
  <si>
    <t>Jumlah dokumen Perencanaan Sarana Prasarana</t>
  </si>
  <si>
    <t>BADAN PENGEMBANGAN SUMBER DAYA MANUSIA</t>
  </si>
  <si>
    <t>1. Program Pelayanan Administrasi Perkantoran</t>
  </si>
  <si>
    <t>Persentase Keterlaksanaan Kegiatan Pelayanan Administrasi Perkantoran</t>
  </si>
  <si>
    <t>1.1. Penyediaan Jasa Surat Menyurat</t>
  </si>
  <si>
    <t>% kebutuhan benda pos materai, perangko dan benda pos guna pengelolaan surat-surat dinas</t>
  </si>
  <si>
    <t>1.2. Penyediaan Jasa Komunikasi, Sumber Daya Air dan Listrik</t>
  </si>
  <si>
    <t>% kebutuhan biaya untuk pembayaran telepon, air, listrik dan internet kantor guna mendukung kelancaran tugas</t>
  </si>
  <si>
    <t>1.3. Penyediaan Jasa Kebersihan Kantor</t>
  </si>
  <si>
    <t xml:space="preserve">% Terlaksananya kegiatan penyediaan tenaga pemeliharaan/perawatan kantor untuk jasa kebersihan kantor </t>
  </si>
  <si>
    <t>1.4. Penyediaan Alat tulis Kantor</t>
  </si>
  <si>
    <t>% Jenis alat tulis kantor yang tersedia guna mendukung kelancaran tugas</t>
  </si>
  <si>
    <t>1.5. Penyediaan Barang Cetakan dan Penggandaan</t>
  </si>
  <si>
    <t>% Jenis barang cetak dan penggandaan guna mendukung kelancaran tugas kedinasan</t>
  </si>
  <si>
    <t>1.6. Penyediaan Komponen Instalasi Listrik/Penerangan Bangunan Kantor</t>
  </si>
  <si>
    <t>% Jenis komponen instalasi listrik/penerangan gedung dan halaman kantor guna mendukung kelancaran tugas kedinasan</t>
  </si>
  <si>
    <t>1.7. Penyediaan Bahan Bacaan dan Peraturan Perundang-undangan</t>
  </si>
  <si>
    <t>% Jumlah surat kabar, majalah dan buku kepustakaan guna mendukung peningkatan pengetahuan pegawai dan peserta diklat</t>
  </si>
  <si>
    <t>1.8. Penyediaan Makanan dan Minuman</t>
  </si>
  <si>
    <t>% Jumlah kebutuhan makanan dan minuman rapat serta makanan dan minuman tamu kedinasan guna mendukung kelancaran tugas</t>
  </si>
  <si>
    <t>1.9. Penyediaan Jasa Tenaga Pendukung Administrasi/Teknis Perkantoran</t>
  </si>
  <si>
    <t>% Tingkat pemenuhan honorarium panitia pelaksana kegiatan, pengelola keuangan SKPD</t>
  </si>
  <si>
    <t>1.10.Penyediaan Pelayanan Administrasi Barang</t>
  </si>
  <si>
    <t>% Tingkat pemenuhan honorarium panitia pengadaan barang/jasa, panitia pemeriksa hasil pekerjaan, pengurus dan penyimpan barang SKP</t>
  </si>
  <si>
    <t>1.11.Keikutsertaan Rapat-Rapat Koordinasi/Konsultasi/Pembinaan Kediklatan Dalam dan Luar Daerah</t>
  </si>
  <si>
    <t>% Tingkat keikutsertaan rapat-rapat koordinasi, konsultasi, pendampingan dan undangan di dalam dan luar daerah</t>
  </si>
  <si>
    <t>1.12.Pelayanan Dokumentasi, Publikasi dan Arsip</t>
  </si>
  <si>
    <t>% Jenis dokumentasi dan publikasi kegiatan kantor</t>
  </si>
  <si>
    <t xml:space="preserve">1.13.Penyediaan Pelayanan Administrasi Kepegawaian </t>
  </si>
  <si>
    <t>% Tingkat pemenuhan honorarium Tim Angka Kredit, Tim penjamin mutu SKPD</t>
  </si>
  <si>
    <t>1.14.Penyediaan Pelayanan Keamanan Kantor</t>
  </si>
  <si>
    <t>% Jumlah kebutuhan dan honorarium tenaga keamanan kantor</t>
  </si>
  <si>
    <t>1.15.Penyediaan Jasa Peralatan dan Perlengkapan Kantor</t>
  </si>
  <si>
    <t>% Jenis kebutuhan peralatan dan perlengkapan kantor guna menunjang pelaksanaan kinerja</t>
  </si>
  <si>
    <t>2. Program Peningkatan Sarana dan Prasarana Aparatur</t>
  </si>
  <si>
    <t>Persentase Pelaksanaan Kegiatan Peningkatan sarana dan prasarana Aparatur</t>
  </si>
  <si>
    <t>2.1. Pembangunan Gedung Kantor</t>
  </si>
  <si>
    <t>Jumlah Bangunan gedung kantor guna pelaksanaan kinerja</t>
  </si>
  <si>
    <t>2.2. Pengadaan Peralatan Gedung Kantor</t>
  </si>
  <si>
    <t>Jumlah dan Jenis kebutuhan pengadaan peralatan  gedung kantor</t>
  </si>
  <si>
    <t>2.3. Pengadaan Perlengkapan Kantor</t>
  </si>
  <si>
    <t>Terlaksananya pengadaan perlengkapan  gedung kantor</t>
  </si>
  <si>
    <t>2.4. Pemeliharaan Rutin/Berkala Gedung Kantor</t>
  </si>
  <si>
    <t>Jumlah bagian gedung kantor yang rusak terperbaiki dan jumlah bagian gedung kantor yang kotor terbersihkan</t>
  </si>
  <si>
    <t>2.5. Pemeliharaan Rutin/Berkala Peralatan Kantor</t>
  </si>
  <si>
    <t>Jenis peralatan kantor dan rumah tangga guna mendukung kelancaran tugas kedinasan</t>
  </si>
  <si>
    <t>2.6. Rehabilitasi Sedang/Berat Gedung Kantor</t>
  </si>
  <si>
    <t>Terlaksananya rehabilitasi  gedung kantor untuk kelancaran kegiatan operasional pada BPSDM Provinsi Jambi</t>
  </si>
  <si>
    <t>2.7 Penyediaan Jasa Pemeliharaan Kendaraan Dinas/Operasional</t>
  </si>
  <si>
    <t>Jenis dan jumlah pemeliharaan kendaraan dinas/operasional guna mendukung kelancaran tugas kedinasan</t>
  </si>
  <si>
    <t>2.8 Pemasangan Jaringan Instalasi Listrik</t>
  </si>
  <si>
    <t>Tingkat pemenuhan kebutuhan pemasa-ngan/penggantian jaringan instalasi listrik untuk kegiatan kantor, belajar dan asrama</t>
  </si>
  <si>
    <t>2.9 Revitalisasi Jaringan Instalasi Air bersih</t>
  </si>
  <si>
    <t>Tingkat pemenuhan kebutuhan pengelolaan air bersih untuk kegiatan kantor, belajar dan asrama</t>
  </si>
  <si>
    <t>2.11 Pengadaan Kendaraan Dinas/Operasional</t>
  </si>
  <si>
    <t>Jumlah kebutuhan pengadaan kendaraan dinas/operasional berupa mobil dinas dan sepeda motor</t>
  </si>
  <si>
    <t>3. Program Peningkatan Disiplin Aparatur</t>
  </si>
  <si>
    <t>3.1. Pengadaan Pakaian Dinas Beserta Perlengkapannya</t>
  </si>
  <si>
    <t>Jenis dan jumlah pakaian dinas yang dibutuhkan guna mendukung disiplin berpakaian pegawai</t>
  </si>
  <si>
    <t>105 orang</t>
  </si>
  <si>
    <t>4. Program Manajemen Layanan Pengembangan SDM</t>
  </si>
  <si>
    <t>Persentase Ketersediaan data manajemen layanan pelaksanaan pengembangan SDM Aparatur</t>
  </si>
  <si>
    <t>4.1 Bimbingan Teknis/Diklat Aparatur Internal</t>
  </si>
  <si>
    <t>Terlatihnya Aparatur Internal</t>
  </si>
  <si>
    <t>25 orang</t>
  </si>
  <si>
    <t>4.2 Penyusunan Renstra, Renja dan Capaian Kinerja</t>
  </si>
  <si>
    <t>Tersedianya Dokumen Perencanaan Program, Kegiatan, dan Pelaporan Keuangan</t>
  </si>
  <si>
    <t xml:space="preserve">6 laporan </t>
  </si>
  <si>
    <t>Diakomodir ke program 5</t>
  </si>
  <si>
    <t>4.3 Penyelenggaraan Rakor Kediklatan</t>
  </si>
  <si>
    <t>Terlaksananya Kegiatan rapat Koordinasi Kediklatan</t>
  </si>
  <si>
    <t>4.4 Pelaksanaan Monitoring dan Evaluasi Kediklatan</t>
  </si>
  <si>
    <t>Terhimpunnya Informasi Penyelenggaraan Diklat</t>
  </si>
  <si>
    <t>6 bidang</t>
  </si>
  <si>
    <t>4.5 Pembuatan Buletin/Majalah/Jurnal Ilmiah Kediklatan</t>
  </si>
  <si>
    <t>Terlaksananya  Pembuatan Buletin/Majalah/Jurnal Ilmiah Kediklatan</t>
  </si>
  <si>
    <t>400 exmp</t>
  </si>
  <si>
    <t>5. Program Sertifikasi Kompetensi dan Pengembangan Kelembagaan</t>
  </si>
  <si>
    <t>Persentase Peserta uji Kompetensi yang dinyatakan lulus</t>
  </si>
  <si>
    <t>Sertifikasi Kompetensi</t>
  </si>
  <si>
    <t>jumlah Peserta Uji Kompetensi yang dinyatakan lulus</t>
  </si>
  <si>
    <t>97 0rang</t>
  </si>
  <si>
    <t>30 Orang</t>
  </si>
  <si>
    <t>Pengelolaan dan tenaga pengembangan Kompetensi</t>
  </si>
  <si>
    <t>Peserta Uji Kompetensi yang dinyatakan lulus</t>
  </si>
  <si>
    <t>Pengelolaan sumber belajar dan kerjasama</t>
  </si>
  <si>
    <t xml:space="preserve">6. Program Pengembangan Kompetensi urusan Pemerintahan Konkuren dan Teknis Inti </t>
  </si>
  <si>
    <t>Persentase Peserta Pengembangan Kompetensi urusan pemerintahan konkuren yang lulus dengan nilai minimal baik</t>
  </si>
  <si>
    <t>Pengembangan
Kompetensi inti jabatan adm urusan Konkuren wajib pelayanan dasar dan pilihan</t>
  </si>
  <si>
    <t>jumlah peserta yang dinyatakan lulus</t>
  </si>
  <si>
    <t>57 orang</t>
  </si>
  <si>
    <t xml:space="preserve">Pengembangan
Kompetensi inti jabatan adm urusan Konkuren wajib non pelayanan dasar 
</t>
  </si>
  <si>
    <t>Pengembangan
Kompetensi inti jabatan adm perangkat daerah penunjang</t>
  </si>
  <si>
    <t>7. Program Pengembangan Kompetensi Umum dan Jabatan Fungsional</t>
  </si>
  <si>
    <t>Persentase Peserta Pengembangan Kompetensi Umum dan Jabatan Fungsional yang lulus dengan nilai minimal baik</t>
  </si>
  <si>
    <t>Pengembangan
Kompetensi umum jabatan administrasi</t>
  </si>
  <si>
    <t>160 orang</t>
  </si>
  <si>
    <t>Pengembangan
Kompetensi pilihan jabatan administrasi</t>
  </si>
  <si>
    <t>60 Orang</t>
  </si>
  <si>
    <t>Pengembangan
Kompetensi Jabatan Fungsional</t>
  </si>
  <si>
    <t>8. Program Pengembangan Kompetensi Kepemimpinan dan Manajerial</t>
  </si>
  <si>
    <t>Persentase Peserta Pengembangan Kompetensi Kepemimpinan dan Manajerial yang lulus dengan nilai minimal baik</t>
  </si>
  <si>
    <t>Pengembangan
Kompetensi Pimpinan Daerah</t>
  </si>
  <si>
    <t>103 orang</t>
  </si>
  <si>
    <t>Pengembangan
Kompetensi Jabatan Struktural</t>
  </si>
  <si>
    <t>Pengembangan
Kompetensi Kepemimpinan dan Prajabatan</t>
  </si>
  <si>
    <t>Penyediaan Surat Menyurat</t>
  </si>
  <si>
    <t>Penyediaan jasa komunikasi Sumberdaya Air dan listrik</t>
  </si>
  <si>
    <t>Penyediaan Komponen instalasi listrik/penerangan bangunan kantor</t>
  </si>
  <si>
    <t>Penyediaan Bahan Bacaan Dan Peraturan Perundang-Undangan</t>
  </si>
  <si>
    <t>Rapat-rapat Koordinasi dan konsultasi ke luar daerah</t>
  </si>
  <si>
    <t xml:space="preserve">Pengadaan Perlengkapan Gedung Kantor </t>
  </si>
  <si>
    <t xml:space="preserve">Pengadaan kendaraan dinas operasional </t>
  </si>
  <si>
    <t>Mobil 1 unit dan Motor 2 unit</t>
  </si>
  <si>
    <t>Pengadaan peralatan gedung/kantor</t>
  </si>
  <si>
    <t>Pengadaan alat studio</t>
  </si>
  <si>
    <t>Pemeliharaan rutin/berkala kendaraan dinas operasional</t>
  </si>
  <si>
    <t>Pemeliharaan rutin/berkala peralatan listrik dan elektronik</t>
  </si>
  <si>
    <t>Program Peningkatan Disiplin Araratur</t>
  </si>
  <si>
    <t>Pengadaaan Pakaian dinas</t>
  </si>
  <si>
    <t>Program Peningkatan Pengembangan sistem pelaporan capaian kinerja dan keuangan</t>
  </si>
  <si>
    <t>Penyusunan Pelaporan Keuangan semesteran</t>
  </si>
  <si>
    <t>Jumlah laporan keuangan semesteran</t>
  </si>
  <si>
    <t>Apresiasi Penataan Keuangan dan Pegelolaan Asset</t>
  </si>
  <si>
    <t>Penelitian Mandiri</t>
  </si>
  <si>
    <t>Penelitian Analisis Kebijakan Antisifatif dan Responship</t>
  </si>
  <si>
    <t xml:space="preserve">Penelitian Subbid. Penyelenggaraan Pemerintahan </t>
  </si>
  <si>
    <t xml:space="preserve">Penelitian Subbid. Pemerintahan Desa </t>
  </si>
  <si>
    <t>Penelitian Subbid. Data dan Pengkajian  Peraturan</t>
  </si>
  <si>
    <t>BADAN KEUANGAN DAERAH</t>
  </si>
  <si>
    <t>Meningkatnya Tata laksana Administrasi Perkantoran</t>
  </si>
  <si>
    <t xml:space="preserve">Kegiatan Jasa Surat Menyurat </t>
  </si>
  <si>
    <t xml:space="preserve">lancarnya urusan pelayanan pelayanan surat menyurat </t>
  </si>
  <si>
    <t xml:space="preserve">1 Tahun </t>
  </si>
  <si>
    <t xml:space="preserve">12 Bulan </t>
  </si>
  <si>
    <t>Penyediaan Jasa Komunikasi, Sumber daya air dan Listrik</t>
  </si>
  <si>
    <t>Meningkatnya pelayanan kantor</t>
  </si>
  <si>
    <t xml:space="preserve">Meningkatnya pengelolaan adminsitrasi keuangan </t>
  </si>
  <si>
    <t>Meningkatnya kebetrsihan dan kenyaman kantor</t>
  </si>
  <si>
    <t>Penyediaan alat Tulis Kantor</t>
  </si>
  <si>
    <t>Tata naskah dinas kantor dan UPTB keuangan daerah Prov. Jambi</t>
  </si>
  <si>
    <t>Penyediaan Barang cetakan dan penggandaan</t>
  </si>
  <si>
    <t xml:space="preserve">Tersedianya barang cetakan dan penggandaan </t>
  </si>
  <si>
    <t>Penyediaan Komponen Instalasi Listrik/Penerangan bangunan kantor</t>
  </si>
  <si>
    <t>Meningkatnya pelayanan adminstrasi Kantor</t>
  </si>
  <si>
    <t xml:space="preserve">Penyediaan Bahan Bacaan dan perundang - udangan </t>
  </si>
  <si>
    <t>Meningkatanya Wawasan Pegawai</t>
  </si>
  <si>
    <t xml:space="preserve">Meningkatnya pelayanan kantor </t>
  </si>
  <si>
    <t>Lancarnya koordinasi dan konsultasi kegiatan badan keuangan daerah</t>
  </si>
  <si>
    <t>Program Peningkatan sarana dan Prasarana Aparatur</t>
  </si>
  <si>
    <t>Persentasen Optimalisasi Sarana dan Prasaran sebagai penunjang pelayanan prima</t>
  </si>
  <si>
    <t xml:space="preserve">Kegiatan Pembangunan Gedung Kantor </t>
  </si>
  <si>
    <t>Tersedianya gedung kantor yang memadai</t>
  </si>
  <si>
    <t>Tersedianya kendaraan dinas operasional yang memadai</t>
  </si>
  <si>
    <t>Tercapainya kelengkapan peralatan pekerjaan pelayanan</t>
  </si>
  <si>
    <t>KegiatanPemeliharaan Rutin/ Berkala Kendaraan Dinas / Operasional</t>
  </si>
  <si>
    <t xml:space="preserve">Kelancaran pelaksanaan tugas dinas kantor Bakeuda,UTPB </t>
  </si>
  <si>
    <t>Pemeliharaan Rutin/ Berkala Peralatan Gedung Kantor</t>
  </si>
  <si>
    <t>Tersedianya alat yang memadai</t>
  </si>
  <si>
    <t>Kegiatan Rehabilitasi sedang / berat gedung kantor</t>
  </si>
  <si>
    <t>Terpenuhinya pelayanan prima</t>
  </si>
  <si>
    <t xml:space="preserve">Persentase pemenuhan pakaian dinas sumber daya aparatur </t>
  </si>
  <si>
    <t>Pengadaan Pakaian dinas beserta Perlengkapannya</t>
  </si>
  <si>
    <t>Pakaian dinas beserta kelengkapannya</t>
  </si>
  <si>
    <t>308/ stel/keseragaman dalam berpakaian</t>
  </si>
  <si>
    <t xml:space="preserve">Program Peningkatan Kapasitas Sumber Daya Aparatur </t>
  </si>
  <si>
    <t xml:space="preserve">Persentase Peningkatan Aparatur yang bersertifikasi serta Sumber Daya Aparatur yang berkualitas </t>
  </si>
  <si>
    <t>Kursus / pendidikan dan pelatihan pegawai</t>
  </si>
  <si>
    <t xml:space="preserve">Program Peningkatan dan Pengembangan Sistem Pelaporan Capaian Kinerja dan Keuangan </t>
  </si>
  <si>
    <t xml:space="preserve">Persentase penyusunan laporan SKPD </t>
  </si>
  <si>
    <t>Kegiatan Penysunan laporan capaian kinerja dan ikhtisar realisasi kinerja</t>
  </si>
  <si>
    <t>Tersedianya Laporan Kinerja dan Keuangan SKPD</t>
  </si>
  <si>
    <t>Kegiatan Survey Indeks Kepuasan Masyarakat</t>
  </si>
  <si>
    <t>Program Peningkatan &amp; Pengembangan Pengelolaan Keuangan Daerah</t>
  </si>
  <si>
    <t xml:space="preserve">Persentase Peningkatan Porsi PAD terhadap Pendapatan Daerah Hasil Audit BPK terhadap Laporan Keuangan </t>
  </si>
  <si>
    <t>Kegiatan Penyusunan Analisis Standar Belanja</t>
  </si>
  <si>
    <t xml:space="preserve">Tersusunnya Analisis Standar Belanja dalam Penyesunan APBD Provinsi Jambi </t>
  </si>
  <si>
    <t xml:space="preserve">1 Peraturan </t>
  </si>
  <si>
    <t>Kegiatan Penysunan rancangan peraturan daerah tentang APBD</t>
  </si>
  <si>
    <t>Tersusunnya Peraturan Daerah tentang APBD dan Peraturan Gubernur tentang Penjabaran APBD</t>
  </si>
  <si>
    <t xml:space="preserve">4 Peraturan </t>
  </si>
  <si>
    <t>Penatausahaan belanja tidak langsung non pegawai</t>
  </si>
  <si>
    <t xml:space="preserve">Tersusunnya Peraturan Gubernur tentang belanja tidak langsung </t>
  </si>
  <si>
    <t xml:space="preserve">1 Kali </t>
  </si>
  <si>
    <t xml:space="preserve">Kegiatan Penyusunan Rancangan Peraturan Daerah tentang Pertanggungjawaban Pelaksanaan APBD </t>
  </si>
  <si>
    <t xml:space="preserve">Perda pertanggungjawaban Pelaksana APBD Provinsi Jambi </t>
  </si>
  <si>
    <t xml:space="preserve">Laporan Keuangan </t>
  </si>
  <si>
    <t xml:space="preserve">Kegiatan Pemeliharaan Sistem Informasi Pengelolaan Keuangan Daerah </t>
  </si>
  <si>
    <t>Terwujudnya pengelolaan keuangan dan aset daerah berbasis sistem informasi teknologi</t>
  </si>
  <si>
    <t xml:space="preserve">46 SKPD </t>
  </si>
  <si>
    <t xml:space="preserve">Kegiatan Peningkatan Manajemen Unit Akutansi Wilayah </t>
  </si>
  <si>
    <t xml:space="preserve">Terlaksananya manajemen dana dekon dan tugas pembantuan </t>
  </si>
  <si>
    <t xml:space="preserve">22 skpd dan 11 kab/kota </t>
  </si>
  <si>
    <t xml:space="preserve">Kegiatan Pengelolaan Administrasi Belanja Tidak Langsung </t>
  </si>
  <si>
    <t xml:space="preserve">Meningkatnya pemahaman tentang administrasi TUKD belanja tidak langsung </t>
  </si>
  <si>
    <t xml:space="preserve">Kegiatan Pengelolaan Perbendaharaan dan Kas Daerah </t>
  </si>
  <si>
    <t xml:space="preserve">Tertibnya Adminsitrasi Pembendaharaan dan Kas Daerah </t>
  </si>
  <si>
    <t xml:space="preserve">Kegiatan Pengelolaan Administrasi TUKD Belanja Langsung </t>
  </si>
  <si>
    <t>Tertibnya adminsitrasi TUKD belanja langsung Tersajinya Laporan Realisasi Dana Transfer (DAK Fisik) yang Akurat</t>
  </si>
  <si>
    <t xml:space="preserve">Kegiatan Intesifikasi, Ekstensifikasi Peningkatan Pajak Daerah dan Dana Perimbangan </t>
  </si>
  <si>
    <t xml:space="preserve">Terwujudnya peningkatan kualitas pelayanan pajak daerah dan optimalisasi pendapatan daerah </t>
  </si>
  <si>
    <t xml:space="preserve">Tersedianya pelayanan pajak daerah dan pendapatan daerah </t>
  </si>
  <si>
    <t>Kegiatan Intensifikasi dan Ekstensifikasi Retribusi Daerah</t>
  </si>
  <si>
    <t xml:space="preserve">Terwujudnya peningkatan kualitas pengelolaan retribusi daerah dan </t>
  </si>
  <si>
    <t xml:space="preserve">Tercapainya kualitas koordinasi yang baik dengan instansi terkait pengelola retribusi </t>
  </si>
  <si>
    <t xml:space="preserve">Kegiatan Monitoring, evaluasi dan pelaporan DAK Provinsi Jambi </t>
  </si>
  <si>
    <t xml:space="preserve">Tersedianya data monitoring, evaluasi dan pelaporan dana DAK Provinsi Jambi </t>
  </si>
  <si>
    <t xml:space="preserve">Kegiatan Administrasi TP - TGR </t>
  </si>
  <si>
    <t xml:space="preserve">Terwujudnya TP TGR dilingkungan pemerintah Provinsi Jambi </t>
  </si>
  <si>
    <t xml:space="preserve">Kegiatan Akutansi Pendapatan </t>
  </si>
  <si>
    <t xml:space="preserve">Meningkatnya kualitas laporan keuangan </t>
  </si>
  <si>
    <t xml:space="preserve">Kegiatan Fasilitasi, Konsultasi, dan Evaluasi pelaksanaan pendapatan Lain - lain </t>
  </si>
  <si>
    <t xml:space="preserve">  Kegiatan Penyusunan data dan Informasi Retribusi Daerah </t>
  </si>
  <si>
    <t>Kegiatan Pemeliharaan Sistem Ke - Samsatan pada UPT Badan Keuangan Daerah.</t>
  </si>
  <si>
    <t xml:space="preserve">  Kegiatan Penyusunan Peraturan Bidang Penganggaran Daerah</t>
  </si>
  <si>
    <t>Kegiatan Intensifikasi, Ekstensifikasi Peningkatan Pajak Daerah dan Ke Samsatan UPTB Keuangan Daerah Provinsi Jambi Pada Kabupaten Tanjab Barat.</t>
  </si>
  <si>
    <t>Kegiatan Intensifikasi, Ekstensifikasi Peningkatan Pajak Daerah dan Ke Samsatan UPTB Keuangan Daerah Provinsi Jambi Pada Kabupaten Tanjab Timur.</t>
  </si>
  <si>
    <t>Kegiatan Intensifikasi, Ekstensifikasi Peningkatan Pajak Daerah dan Ke Samsatan UPTB Keuangan Daerah Provinsi Jambi Pada Kabupaten Muaro Jambi.</t>
  </si>
  <si>
    <t>Kegiatan Intensifikasi, Ekstensifikasi Peningkatan Pajak Daerah dan Ke Samsatan UPTB Keuangan Daerah Provinsi Jambi Pada Kabupaten Batanghari.</t>
  </si>
  <si>
    <t>Kegiatan Intensifikasi, Ekstensifikasi Peningkatan Pajak Daerah dan Ke Samsatan UPTB Keuangan Daerah Provinsi Jambi Pada Kabupaten Tebo.</t>
  </si>
  <si>
    <t>Kegiatan Intensifikasi, Ekstensifikasi Peningkatan Pajak Daerah dan Ke Samsatan UPTB Keuangan Daerah Provinsi Jambi Pada Kabupaten Bungo.</t>
  </si>
  <si>
    <t>Kegiatan Intensifikasi, Ekstensifikasi Peningkatan Pajak Daerah dan Ke Samsatan UPTB Keuangan Daerah Provinsi Jambi Pada Kabupaten Merangin.</t>
  </si>
  <si>
    <t>Kegiatan Intensifikasi, Ekstensifikasi Peningkatan Pajak Daerah dan Ke Samsatan UPTB Keuangan Daerah Provinsi Jambi Pada Kabupaten Sarolangun.</t>
  </si>
  <si>
    <t>Kegiatan Intensifikasi, Ekstensifikasi Peningkatan Pajak Daerah dan Ke Samsatan UPTB Keuangan Daerah Provinsi Jambi Pada Kabupaten Kerinci.</t>
  </si>
  <si>
    <t>Kegiatan Intensifikasi, Ekstensifikasi Peningkatan Pajak Daerah dan Ke Samsatan UPTB Keuangan Daerah Provinsi Jambi Pada Kota Jambi.</t>
  </si>
  <si>
    <t>Kegiatan Pembinaan dan Pengawasan Pajak Daerah</t>
  </si>
  <si>
    <t xml:space="preserve">Program Pembinaan dan Fasilitasi Pengelolaan Keuangan Kabupaten/kota </t>
  </si>
  <si>
    <t xml:space="preserve">Persentase kabupaten/kota yang mendapat WTP </t>
  </si>
  <si>
    <t xml:space="preserve">Kegiatan Evaluasi Rancangan Peraturan Daerah tentang APBD Kabupaten/kota </t>
  </si>
  <si>
    <t xml:space="preserve">Tertibnya Pengelolaan Keuangan Kab/Kota </t>
  </si>
  <si>
    <t xml:space="preserve">11 Ranperda kab/kota </t>
  </si>
  <si>
    <t xml:space="preserve">Kegiatan Pembinaan dan Evaluasi Perhitungan APBD kab/kota </t>
  </si>
  <si>
    <t xml:space="preserve">11 Kabupten/Kota </t>
  </si>
  <si>
    <t>DINAS KETAHANAN PANGAN</t>
  </si>
  <si>
    <t>Penyediaan Jasa surat menyurat.</t>
  </si>
  <si>
    <t>1 total</t>
  </si>
  <si>
    <t>Penyediaan Jasa administrasi keuangan.</t>
  </si>
  <si>
    <t>Tersedianya paket kebersihan gedung kantor</t>
  </si>
  <si>
    <t>Penyediaan Jasa Alat tulis kantor.</t>
  </si>
  <si>
    <t>Penyediaan Barang cetakan dan Panggandaan.</t>
  </si>
  <si>
    <t>Penyediaan Bahan bacaan &amp; Perundangan.</t>
  </si>
  <si>
    <t>Penyediaan Makanan &amp; Minuman.</t>
  </si>
  <si>
    <t>Rapat-rapat koordinasi dan konsultasi ke luar daerah.</t>
  </si>
  <si>
    <t>Pengadaan Mobil Jabatan</t>
  </si>
  <si>
    <t>Jumlah gedung kantor yang terpelihara.</t>
  </si>
  <si>
    <t>Jumlah  perlengkapan gedung kantor yang terpelihara</t>
  </si>
  <si>
    <t>Jumlah pengadaan pakaian dinas beserta perlengkapannya.</t>
  </si>
  <si>
    <t>110 stel</t>
  </si>
  <si>
    <t>Pendidikan dan Pelatihan Formal.</t>
  </si>
  <si>
    <t>Jumlah pegawai yang mengikuti diklat formal.</t>
  </si>
  <si>
    <t xml:space="preserve">Program Peningkatan Ketahan Pangan </t>
  </si>
  <si>
    <t xml:space="preserve">Tercukupinya Ketersediaan Energi (kkal/kap/hr) </t>
  </si>
  <si>
    <t>Ketersediaan Energi 2.400 kkal/kap/hr</t>
  </si>
  <si>
    <t xml:space="preserve">Keg. Penyusunan Data Base/Laporan Kondisi Tanaman Pangan </t>
  </si>
  <si>
    <t>Terlaksananya penyusunan buku Statistik Ketahanan Pangan.</t>
  </si>
  <si>
    <t>25 buku</t>
  </si>
  <si>
    <t>Kegiatan Koordinasi Ketahanan Pangan.</t>
  </si>
  <si>
    <t>2 kali, 2 laporan</t>
  </si>
  <si>
    <t>Monitoring dan Evaluasi  Ketahanan Pangan</t>
  </si>
  <si>
    <t>1 kali, 2 laporan</t>
  </si>
  <si>
    <t>Koordinasi Perencanaan dan Perumusan Program.</t>
  </si>
  <si>
    <t>2 kegiatan</t>
  </si>
  <si>
    <t>Percepatan diversifikasi konsumsi pangan berbahan baku sumberdaya lokal.</t>
  </si>
  <si>
    <t>Peningkatan Pola Konsumsi Masyarakat.</t>
  </si>
  <si>
    <t>Peningkatan Pengawasan Keamanan Pangan Asal Tumbuhan.</t>
  </si>
  <si>
    <t>DINAS KELAUTAN DAN PERIKANAN</t>
  </si>
  <si>
    <t>Presentase Pelayanan Administrasi Perkantoran</t>
  </si>
  <si>
    <t>jumlah surat</t>
  </si>
  <si>
    <t>Penyedaan jasa komunikasi, sumber daya air dan listrik</t>
  </si>
  <si>
    <t>jumlah Rekening</t>
  </si>
  <si>
    <t>Penyediaan jasa Administrasi Keuangan</t>
  </si>
  <si>
    <t>jumlah jasa keuangan</t>
  </si>
  <si>
    <t>jumlah gedung</t>
  </si>
  <si>
    <t>jumlah alat tulis kantor</t>
  </si>
  <si>
    <t>Penyediaan barang cetak</t>
  </si>
  <si>
    <t>jumlah barang</t>
  </si>
  <si>
    <t>Penyediaan komponen instalasi listrik</t>
  </si>
  <si>
    <t>jumlah komponen instalasi listrik</t>
  </si>
  <si>
    <t xml:space="preserve">Penyediaan makanan dan minum </t>
  </si>
  <si>
    <t xml:space="preserve">jumlah kegiatan </t>
  </si>
  <si>
    <t>jumlah rapat dan konsultasi</t>
  </si>
  <si>
    <t>persentase peningkatan sarana dan prasarana aparatur</t>
  </si>
  <si>
    <t>jumlah perlengkapan gedung</t>
  </si>
  <si>
    <t>Pemeliharaan rutin berkala gedung kantor</t>
  </si>
  <si>
    <t>Pengadaan kendaraan dinas</t>
  </si>
  <si>
    <t>Jumlah kendaraan dinas</t>
  </si>
  <si>
    <t>Pemeliharaan rutin/ berkala kendaraan dinas operasional</t>
  </si>
  <si>
    <t>jumlah kendaraan dinas</t>
  </si>
  <si>
    <t>Pemeliharaan rutin peralatan gedung kantor</t>
  </si>
  <si>
    <t>jumlah peralatan gedung kantor</t>
  </si>
  <si>
    <t>persentese peningkatan disiplin Aparatur</t>
  </si>
  <si>
    <t>Pengadaan pakaian dinas</t>
  </si>
  <si>
    <t>jumlah PNS</t>
  </si>
  <si>
    <t>Provinsi jambi</t>
  </si>
  <si>
    <t>presentase peningkatan sumber daya aparatur</t>
  </si>
  <si>
    <t>jumlah peserta</t>
  </si>
  <si>
    <t>Program peningkatan pengembangan sistem pelaporan capaian kinerja keuangan</t>
  </si>
  <si>
    <t>persentase peningkatan sistem pelaporan capaian kinerja</t>
  </si>
  <si>
    <t>Kegiatan rapat koordinasi dan penyusunan laporan kinerja</t>
  </si>
  <si>
    <t>Monitoring dan evaluasi</t>
  </si>
  <si>
    <t>jumlah laporan</t>
  </si>
  <si>
    <t>Program Pengembangan Kerjasama Pengelolaan Kekayaan Budaya</t>
  </si>
  <si>
    <t xml:space="preserve">HAKI (Hak Atas kekayaan Intelektual) Karya Seni </t>
  </si>
  <si>
    <t>Diplomasi Budaya dan Misi Kesenian Daerah Jambi</t>
  </si>
  <si>
    <t>Jumlah tampilan kesenian diluar dan dalam daerah</t>
  </si>
  <si>
    <t>Dalam dan luar negeri</t>
  </si>
  <si>
    <t xml:space="preserve">Pemberian dukungan penghargaan dan kerjasama di bidang budaya </t>
  </si>
  <si>
    <t>Jumlah tokoh seni/budayawan/maestro tradisi yang diberi penghargaan</t>
  </si>
  <si>
    <t>Membangun kemitraan pengelolaan kebudayaan antar daerah</t>
  </si>
  <si>
    <t>Jumlah organisasi Seni Jambi yang di bina</t>
  </si>
  <si>
    <t>(1) Workshop Manajemen Seni Pertunjukan (2) Fasilitasi legalitas sanggar/komunitas seni budaya (3) Workshop Pembinaan Sanggar Seni/Budaya</t>
  </si>
  <si>
    <t>Jumlah Peserta</t>
  </si>
  <si>
    <t>Program Pengelolaan Kekayaan Budaya</t>
  </si>
  <si>
    <t>persentase peningkatan kunjungan warisan budaya Jambi</t>
  </si>
  <si>
    <t>persentase peningkatan kunjungan ke museum</t>
  </si>
  <si>
    <t>Pengembangan Nilai dan Geografi Sejarah</t>
  </si>
  <si>
    <t xml:space="preserve">Jumlah pendampingan  tim percepatan candi Muaro Jambi menuju Warisan Dunia (UNESCO) </t>
  </si>
  <si>
    <t>Jumlah pendampingan  tim percepatan GeoPark Merangin Jambi  menuju Warisan Dunia (UNESCO)</t>
  </si>
  <si>
    <t>Jumlah cagar budaya yang teregestrasi</t>
  </si>
  <si>
    <t>Jumlah pendataan toponim kesejarahan</t>
  </si>
  <si>
    <t>Jumlah peserta  Arung sejarah</t>
  </si>
  <si>
    <t>Jumlah peserta workshop kesejarahan dan kepurbakalaan</t>
  </si>
  <si>
    <t>Jumlah bahan informasi sejarah</t>
  </si>
  <si>
    <t>Pelestarian Fisik kandungan bahan Pustaka Termasuk Naskah Kuno</t>
  </si>
  <si>
    <t>Jumlah Koleksi Museum Siginjei</t>
  </si>
  <si>
    <t xml:space="preserve">(1) Survei Pengumpulan Data dan Dokumentasi Koleksi. (2) Perawatan dan Pemeliharaan Koleksi. (3) Pengadaan Koleksi. (4) Pameran Dalam Provinsi (5) Pameran Luar Provinsi. (6) Workshop (7) Seleksi LCC Kebudayaan Tingkat Kab/Kota. (8) Pekan Gentala Arasy (9) Museum Masuk Sekolah (10) Dialog Sejarah Kebudayaan Islam (11) Lomba-lomba. (12) Seminar Budaya. (13) Pembuatan Film Dokumenter
</t>
  </si>
  <si>
    <t>Jumlah Koleksi Gentala Arasy</t>
  </si>
  <si>
    <t>Meningkatkan Fungsi Museum Sigenjei</t>
  </si>
  <si>
    <t>Jumlah Kunjungan Museum segenjei</t>
  </si>
  <si>
    <t>Jumlah Kunjungan Gentala Arasy</t>
  </si>
  <si>
    <t>Meningkatkan Fungsi Museum Perjuangan Rakyat</t>
  </si>
  <si>
    <t>Jumlah Kunjungan museum perjuangan rakyat Jambi</t>
  </si>
  <si>
    <t>(1) Pekan Kunjungan Rakyat Jambi (2) Pameran Museum Di Luar dan Dalam Dearah (3) Sosialisasi Museum Perjuangan Rakyat Jambi (4) Pembuatan Film Dokumenter Perjuangan Rakyat Jambi (5) Pendataan Benda-Benda Bernilai SejarahKejuangan Rakyat Jambi (6) Pembuatan Gapura ,Pos Satpam, Merk Museum, Taman dan Kamar Kecil (7) Pengadaan Koleksi (8)Pengadaan Bahan Konservasi Koleksi (9) Renovasi Gudang Koleksi dan Labor Koleksi (10) Penulisan Katalog Kloeksi (11) Pembuatan DataBase Koleksi (12) pameran museum bersama 5 museum Provinsi Jambi</t>
  </si>
  <si>
    <t>Jumlah Koleksi</t>
  </si>
  <si>
    <t xml:space="preserve">Meningkatkan fungsi Taman Budaya </t>
  </si>
  <si>
    <t xml:space="preserve">Jumlah Eksperimentasi  karya seni </t>
  </si>
  <si>
    <t>(1)Malam Apresiasi Seni Melayu Jambi (2)Apresiasi Sanggar Seni (3)Workshop Tari, Penulisan Puisi dan Teater (4)Temu Karya Taman Budaya se-Indonesia (5)Pameran dan Pagelaran Seni se-Sumatera (6)Festival Teater</t>
  </si>
  <si>
    <t xml:space="preserve">Jumlah pengolahan karya seni </t>
  </si>
  <si>
    <t xml:space="preserve">Jumlah Temu Karya Taman Budaya se- Indonesia </t>
  </si>
  <si>
    <t xml:space="preserve">Jumlah Temu Karya Taman Budaya se - Sumatera </t>
  </si>
  <si>
    <t xml:space="preserve">Jumlah Buletin Seni </t>
  </si>
  <si>
    <t>Jumlah terdaftarnya karya budaya tak benda</t>
  </si>
  <si>
    <t xml:space="preserve">Fasilitasi Partisipasi Masyarakat dalam Pengelolaan Kekayaan Budaya </t>
  </si>
  <si>
    <t xml:space="preserve">Jumlah  penonton TBJ </t>
  </si>
  <si>
    <t>Program Pengelolaan Keragaman Budaya</t>
  </si>
  <si>
    <t>Persentase peningkatan apresiasi seni</t>
  </si>
  <si>
    <t>Pengembangan Kesenian dan Kebudayaan Daerah</t>
  </si>
  <si>
    <t>Jumlah terkirimnya Peserta GBN</t>
  </si>
  <si>
    <t>(1) Gita Bahana Nusantara (2) Karnaval/Pawai Budaya Nusantara (2x), (3) Lomba Paduan Suara Lagu Mars dan Hymne Provinsi Jambi</t>
  </si>
  <si>
    <t xml:space="preserve">Jumlah Apresiasi Seni , pergelaran dan pameran </t>
  </si>
  <si>
    <t xml:space="preserve">Fasilitasi Penyelenggaraan Festival Budaya Daerah </t>
  </si>
  <si>
    <t>Jumlah Lomba seni (tari/musik teater/rupa/sastra)</t>
  </si>
  <si>
    <t>Pelestarian Kebudayaan Daerah</t>
  </si>
  <si>
    <t>Jumlah karya seni Jambi  terdaftar pada HAKI</t>
  </si>
  <si>
    <t xml:space="preserve">Jumlah data base  budaya </t>
  </si>
  <si>
    <t>Jumlah festival dan apresiasi karya seni budaya</t>
  </si>
  <si>
    <t>Program pengembangan pemasaran pariwisata</t>
  </si>
  <si>
    <t>Presentase peningkatan event Pariwisata</t>
  </si>
  <si>
    <t>Peningkatan Pemanfaatan Teknologi Informasi Dalam Pemasaran Pariwisata</t>
  </si>
  <si>
    <t>Jumlah akses pada website Disbudpar Provinsi Jambi</t>
  </si>
  <si>
    <t>(1) Publikasi Kebudayaan dan Pariwisata melalui website dan media sosial instagram (2) Stakeholders Meeting</t>
  </si>
  <si>
    <t>Jumlah  promosi, sosialisasi, dan publikasi kepariwisataan pada media informasi masyarakat</t>
  </si>
  <si>
    <t>Pengembangan Jaringan Kerjasama Promosi Pariwisata</t>
  </si>
  <si>
    <t>Jumlah Stakeholder Pariwisata yang berfartisifasi pada Promosi Kepariwisataan Daerah</t>
  </si>
  <si>
    <t>Pelaksanaan Promosi Pariwisata Nusantara di Dalam dan Luar Negeri</t>
  </si>
  <si>
    <t>Jumlah Keikutsertaan dan Pelaksanaan Event Promosi Pariwisata didalam dan luar negeri</t>
  </si>
  <si>
    <t>Pelatihan Pemandu Wisata Terpadu</t>
  </si>
  <si>
    <t>Jumlah peserta bimbingan teknis/pelatihan pramuwisata terpadu</t>
  </si>
  <si>
    <t>Pelaksanaan Promosi Pariwisata di Dalam Daerah</t>
  </si>
  <si>
    <t>Jumlah Pelaksanaan event, Partisifasi dan suporting pada event dalam daerah</t>
  </si>
  <si>
    <t>(1) Pembuatan bahan promosi pariwisata Provinsi Jambi. (2) Gelar Promosi Seni Budaya dan Pariwisata Jambi. (3) Festival Batanghari. (4) Festival Kerinci (5) Waisak Bersama (6) Festival Candi Muarajambi (7) Arung Jeram Geopark Merangin . (8) Haul Syech Abdul Khadir Jailani (9) Festival Mandi Safar (10) Festival Tapa Malenggang (11) Festival Bungo (12) Perayaan 1 Muharram (13)  Festival Kenduri Sko. (14) Sarolangun Expo. (15) Haul Pangeran Wiro Kusumo</t>
  </si>
  <si>
    <t>Jumlah Bahan/MateriPromosi Kepariwisataan Daerah</t>
  </si>
  <si>
    <t>Program Pengembangan Destinasi Pariwisata</t>
  </si>
  <si>
    <t>persentase peningkatan kunjungan wisatawan nusantara dan wisman</t>
  </si>
  <si>
    <t>Pengembangan Objek Pariwisata Unggulan</t>
  </si>
  <si>
    <t>Jumlah dokumen pengembangan paket wisata unggulan dengan jenis dan standar kepariwisataan provinsi Jambi</t>
  </si>
  <si>
    <t xml:space="preserve">(1) Pengadaan Big Letter di Daya Tarik Wisata
</t>
  </si>
  <si>
    <t>Jumlah dokumen Profil DTW unggulan berbasis Audiovisual</t>
  </si>
  <si>
    <t>Jumlah pengelolaan ODTW (visitor managemen) di destinasi pariwisata</t>
  </si>
  <si>
    <t>Jumlah ODTW unggulan baru teridentifikasi</t>
  </si>
  <si>
    <t>Jumlah produk wisata yang diversifikasi (pengkayaan daya tarik wisata)</t>
  </si>
  <si>
    <t>Jumlah peningkatan SDM pengelola ODTW</t>
  </si>
  <si>
    <t>Jumlah dokumen statistik kunjungan wisatawan</t>
  </si>
  <si>
    <t>Jumlah Kunjungan Wisatawan Mancanegara</t>
  </si>
  <si>
    <t>Jumlah Kunjungan wisatawan nusantara</t>
  </si>
  <si>
    <t>Peningkatan Pembangunan Sarana dan Prasarana</t>
  </si>
  <si>
    <t>Jumlah Sarana dan Prasarana  Pariwisata di  destinasi</t>
  </si>
  <si>
    <t>Program Pengembangan Kemitraan</t>
  </si>
  <si>
    <t>Presentase SDM pariwisata yang tersertifikasi</t>
  </si>
  <si>
    <t>Pengembangan dan Penguatan, Informasi dan Database</t>
  </si>
  <si>
    <t>Jumlah Database Usaha Jasa Pariwisata</t>
  </si>
  <si>
    <t>Data Base Kepariwisataan</t>
  </si>
  <si>
    <t>Peningkatan Peran Serta Masyarakat dalam Pengembangan Kemitraan Pariwisata</t>
  </si>
  <si>
    <t>Jumlah peserta gerakan Sadar Wisata dan aksi Sapta Pesona</t>
  </si>
  <si>
    <t>(1) Gerakan Sadar Wisata</t>
  </si>
  <si>
    <t>Jumlah peserta (masyarakat/ aparatur/tokoh adat/tokoh agama/ pelaku pariwisata/ pokdarwis) pembinaan di desa wisata</t>
  </si>
  <si>
    <t>(2) Pembinaan Desa Wisata (3 lokasi, 2 @ 20 orang)</t>
  </si>
  <si>
    <t>Jumlah peserta  peningkatan kompetensi pelaku pariwisata (kompepar/pokdarwis/ aparatur bidang pariwisata)</t>
  </si>
  <si>
    <t>(3) Pelatihan Peningkatan Kompetensi Pokdarwis/Kompepar/Aparatur Bidang Pariwisata.  (4)Peningkatan Kompetensi Pelaku Pokdarwis/Aparatur Bidang Pariwisata ke tempat terbaik</t>
  </si>
  <si>
    <t xml:space="preserve">Jumlah peserta pelatihan dan pendidikan pemberdayaan masyarakat  </t>
  </si>
  <si>
    <t>(5) Workshop/Pelatihan Pemberdayaan Masyarakat di Desa Wisata/Daya Tarik Wisata</t>
  </si>
  <si>
    <t>Jumlah desa wisata</t>
  </si>
  <si>
    <t>(6) Identifikasi Desa Wisata (3 lokasi)</t>
  </si>
  <si>
    <t xml:space="preserve">Jumlah pokdarwis </t>
  </si>
  <si>
    <t>(7) Apresiasi Kelompok Sadar Wisata (3 lokasi, @ 100 orang)</t>
  </si>
  <si>
    <t>Jumlah peserta Skema kerja sama antara pemerintah, pemerintah daerah, dunia usaha dan masyarakat</t>
  </si>
  <si>
    <t>(8) Stakeholders Meeting</t>
  </si>
  <si>
    <t>Jumlah peserta yang mengikuti pelatihan jasa pariwisata tingkat dasar</t>
  </si>
  <si>
    <t>Pelatihan Hospitality Training Tingkat Dasar</t>
  </si>
  <si>
    <t>Jumlah peserta yang mengikuti sertifikasi pariwisata</t>
  </si>
  <si>
    <t>Sertifikasi Pemandu Wisata</t>
  </si>
  <si>
    <t xml:space="preserve">Jumlah Usaha Jasa DTW </t>
  </si>
  <si>
    <t>DINAS TANAMAN PANGAN, HORTIKULTURA DAN PETERNAKAN</t>
  </si>
  <si>
    <t>Program pelayanan Administrasi Perkantoran</t>
  </si>
  <si>
    <t>Persentase Percepatan Pelayanan Administrasi Perkantoran (%)</t>
  </si>
  <si>
    <t>Prioritas III dan IV</t>
  </si>
  <si>
    <t>Lamanya penyediaan Surat Menyurat serta Administrasi (Bulan)</t>
  </si>
  <si>
    <t>Lamanya Penyediaan Jasa Komunikasi, Sumber Daya Air, dan Listrik (Bulan)</t>
  </si>
  <si>
    <t>Lamanya penyediaan Jasa Peralatan dan Perlengkapan Kantor (Bulan)</t>
  </si>
  <si>
    <t>Lamanya  Pembayaran Honor Tenaga Administrasi Keuangan (Bulan)</t>
  </si>
  <si>
    <t>Kegiatan Penyediaan Jasa Kebersihan dan Pemeliharaan Kantor</t>
  </si>
  <si>
    <t>Lamanya penyediaan Alat Kebersihan Kantor (Bulan)</t>
  </si>
  <si>
    <t xml:space="preserve">Kegiatan Penyediaan Alat Tulis Kantor </t>
  </si>
  <si>
    <t>Lamanya  penyediaan barang cetakan dan penggandaan (Bulan)</t>
  </si>
  <si>
    <t>Banyakanya Pengadaan Komponen Alat Listrik (Paket)</t>
  </si>
  <si>
    <t>Kegiatan Penyediaan Bahan Bacaan dan peraturan perundang undangan</t>
  </si>
  <si>
    <t>Lamanya penyediaan jasa surat kabar/majalah (Bulan)</t>
  </si>
  <si>
    <t>Kegiatan Penyediaan Makan   Minum</t>
  </si>
  <si>
    <t>Lamanya penyediaan makanan dan minuman (Bulan))</t>
  </si>
  <si>
    <t>Kegiatan Rapat rapat Koordinasi dan Konsultasi ke Luar Daerah</t>
  </si>
  <si>
    <t>Frekuensi mengikuti Rakor dan Konsultasi (Kali)</t>
  </si>
  <si>
    <t>Kegiatan rancangan penyusunan program, anggaran dan pelaporan</t>
  </si>
  <si>
    <t>Koordinasi, Pembinaan, pendampingan dan pengawalan kegiatan perencanaan (bulan)</t>
  </si>
  <si>
    <t>Frekuensi Rapat Koordinasi Musrenbangtan Tingkat Provinsi Jambi (Kali)</t>
  </si>
  <si>
    <t>Jumlah Penyusunan dokumen laporan perencanaan dan pelaksanaan kegiatan (Dokumen)</t>
  </si>
  <si>
    <t>KKegiatan Sinkronisasi dan Evaluasi Program Kegiatan</t>
  </si>
  <si>
    <t>Frekuensi Rapat Koordinasi Sinkronisasi dan Evaluasi (kali)</t>
  </si>
  <si>
    <t>Lamanya monitoring dan evaluasi pelaksanaan kegiatan (Tahun)</t>
  </si>
  <si>
    <t>Jumlah sistem monitoring dan evaluasi  berbasis aplikasi (Program)</t>
  </si>
  <si>
    <t>Kegiatan pengumpulan dan pengolahan data statistik pertanian</t>
  </si>
  <si>
    <t>Frekuensi Pertemuan Petugas Data Statistik Pertanian (Kali)</t>
  </si>
  <si>
    <t>Jumlah dokumen data statistik pertanian tanaman pangan, hortikultura dan Peternakan (Dokumen)</t>
  </si>
  <si>
    <t>Kegiatan Apresiasi Penatausahaan Kepegawaian</t>
  </si>
  <si>
    <t>Frekuensi pelaksanaan Apresiasi penatausahaan kepegawaian (Kali)</t>
  </si>
  <si>
    <t>Jumlah dokumen database kepegawaian (Dokumen)</t>
  </si>
  <si>
    <t>Jumlah  kelengkapan administrasi kepegawaian (Paket)</t>
  </si>
  <si>
    <t>Persentase peningkatan sarana dan prasarana Aparatur (%)</t>
  </si>
  <si>
    <t>Kegiatan pengadaan Kendaraan dinas/operasional</t>
  </si>
  <si>
    <t>Jumlah Pengadaan kendaraan (unit)</t>
  </si>
  <si>
    <t>Tersedianya Kendaraan Operasional Roda Empat (Unit)</t>
  </si>
  <si>
    <t>Tersedianya Assesoris Kendaraan (Paket)</t>
  </si>
  <si>
    <t>Tersedianya Kendaraan Operasional Roda Dua (Unit)</t>
  </si>
  <si>
    <t>Jumlah pengadaan peralatan gedung kantor (unit)</t>
  </si>
  <si>
    <t>Kegiatan Pengadaan mebeleur</t>
  </si>
  <si>
    <t>Jumlah Pengadaan maubeleur kantor (unit)</t>
  </si>
  <si>
    <t>Lamanya Pemeliharaan Rutin/ Berkala Gedung Kantor (Tahun)</t>
  </si>
  <si>
    <t>Lamanya Pemeliharaan rutin/berkala kendaraan dinas/operasional (unit)</t>
  </si>
  <si>
    <t>Kegiatan Pemeliharaan Rutin/ Berkala Peralatan Gedung Kantor</t>
  </si>
  <si>
    <t>Lamanya Pemeliharaan rutin/berkala kendaraan dinas/operasional (Tahun)</t>
  </si>
  <si>
    <t>Jumlah pengadaan krehabilitasi sedang/berat gedung kantor (Paket)</t>
  </si>
  <si>
    <t>Jumlah pengadaan komputer (Unit)</t>
  </si>
  <si>
    <t>Persentase peningkatan disiplin aparatur (%)</t>
  </si>
  <si>
    <t>Jumlah Pengadaan Pakaian Dinas dan Perlengkapannya (Stel)</t>
  </si>
  <si>
    <t>Persentase peningkatan kapasitas SDM Aparatur (%)</t>
  </si>
  <si>
    <t>Kegiatan Pendidikan dan pelatihan formal</t>
  </si>
  <si>
    <t>Lamanya mengikuti kursus/pelatihan pelatihan (Tahun)</t>
  </si>
  <si>
    <t>Tersedianya data peternakan dan kesehatan hewan  (Laporan)</t>
  </si>
  <si>
    <t>Koordinasi Perencanaan Pembangunan Peternakan</t>
  </si>
  <si>
    <t>Dokumen perencanaan pembangunan peternakan dan kesehatan hewan (laporan)</t>
  </si>
  <si>
    <t>11 Kab/ Kota</t>
  </si>
  <si>
    <t>Program Peningkatan Kualitas SDM Pertanian</t>
  </si>
  <si>
    <t xml:space="preserve">Persentase peningkatan pengetahuan dan keterampilan SDM Pertanian (%) </t>
  </si>
  <si>
    <t>Kegiatan Diklat Peningkatan Kompetensi SDM Pertanian</t>
  </si>
  <si>
    <t>Jumlah peningkatan pengetahuan dan keterampilan petani tentang mekanisasi pertanian (Orang)</t>
  </si>
  <si>
    <t>Kegiatan Pemberdayaan Kelembagaan Penyuluhan dan Kelembagaan Tani</t>
  </si>
  <si>
    <t>Jumlah kelembagaan petani yang didampingi dan dibina (lembaga)</t>
  </si>
  <si>
    <t>Koordinasi, Pembinaan, pendampingan dan pengawalan kegiatan (bulan)</t>
  </si>
  <si>
    <t>Kegiatan Penyebaran Informasi dan Teknologi Penyuluhan</t>
  </si>
  <si>
    <t>Tersebarnya informasi dan teknologi penyuluhan (paket)</t>
  </si>
  <si>
    <t>Kegiatan Pengembangan Program dan Peningkatan Kapasitas Penyuluh</t>
  </si>
  <si>
    <t>Jumlah Dokumen programa penyuluhan yang disusun dan dievaluasi (dokumen)</t>
  </si>
  <si>
    <t>Kegiatan Pembinaan dan Evaluasi Penyuluhan</t>
  </si>
  <si>
    <t>Dokumen Pembinaan dan Evaluasi Penyuluhan yang dihasilkan (Dokumen)</t>
  </si>
  <si>
    <t>Program Peningkatan Nilai Tambah, Daya Saing, Mutu, Pemasaran Hasil dan Investasi Pertanian</t>
  </si>
  <si>
    <t>Peningkatan Nilai Tukar Usaha Pertanian (NTUP) Tanaman Pangan dan Hortikultura (%)</t>
  </si>
  <si>
    <t>Kegiatan Pembinaan, Pengolahan dan Promosi Hasil Pertanian</t>
  </si>
  <si>
    <t>Meningkatnya pengetahuan, keterampilan, dan kemampuan  Petani/ Pelaku Usaha dalam pengolahan dan Pemasaran Hasil Pertanian dan Terciptanya Pusat Etalase Promosi Hasil Pertanian di Provinsi Jambi (paket)</t>
  </si>
  <si>
    <t>Jumlah Kelompok Tani dan petugas  Berprestasi yang dinilai (Kab/Kota)</t>
  </si>
  <si>
    <t>Kegiatan Peningkatan, Daya Saing dan Mutu Produk Hortikultura</t>
  </si>
  <si>
    <t>Meningkatan Pengetahuan dan Ketrampilan Petugas, Pengrajin dan Petani (kegiatan)</t>
  </si>
  <si>
    <t>Program peningkatan penerapan teknologi pertanian/perkebunan</t>
  </si>
  <si>
    <t>Persentase peningkatan Indeks Pertanaman (IP) (%)</t>
  </si>
  <si>
    <t>IP 200</t>
  </si>
  <si>
    <t>IP 300</t>
  </si>
  <si>
    <t>Nilai Peningkatan Produktivitas (Kw/Ha)</t>
  </si>
  <si>
    <t>- Padi</t>
  </si>
  <si>
    <t>- Jagung</t>
  </si>
  <si>
    <t>- Kedelai</t>
  </si>
  <si>
    <t>Kegiatan Pengelolaan Sistem Pengendalian dan Pengawasan Pupuk dan Pestisida</t>
  </si>
  <si>
    <t xml:space="preserve"> Jumlah Kab/Kota yang dilakukan pembinaan pengawasan pupuk dan pestisida di lapangan secara  tepat untuk menunjang peningkatan produksi tanaman pangan (Kab/Kota)</t>
  </si>
  <si>
    <t>Kegiatan Pengembangan Alat  dan Mesin Pertanian</t>
  </si>
  <si>
    <t>Jumlah Pengadaan alsintan mendukung ketahanan pangan (unit)</t>
  </si>
  <si>
    <t>Jumlah iventarisasi data alsintan dan UPJA (dokumen)</t>
  </si>
  <si>
    <t>Jumlah Pembinaan Pengembangan Kelembagaan Alsintan/UPJA (tahun)</t>
  </si>
  <si>
    <t>Frekuensi Koordinasi dan singkronisasi Pengembangan Alat dan  Mesin pertanian (Kali)</t>
  </si>
  <si>
    <t>Kegiatan Pembinaan P3A dan Tata Air Mikro (TAM)</t>
  </si>
  <si>
    <t>Jumlah Kab/Kota yang dilakukan pembinaan pemanfaatan irigasi dan drainase (Kab/Kota)</t>
  </si>
  <si>
    <t>Jumlah Kab/Kota yang dilakukan pembinaan pemanfaatan embung (Kab/Kota)</t>
  </si>
  <si>
    <t>Jumlah pengadaan fasilitasi irigasi perpipaan (Unit)</t>
  </si>
  <si>
    <t>Jumlah pengadaan fasilitasi pompa air (Unit)</t>
  </si>
  <si>
    <t>Lamanya operasional Tata Air Mikro (TAM) (Bulan)</t>
  </si>
  <si>
    <t>Kegiatan Perluasan Areal Tanaman Pangan</t>
  </si>
  <si>
    <t>Jumlah Kab/Kota yang dilakukan pendampingan dan pembinaan cetak sawah (Kab/Kota)</t>
  </si>
  <si>
    <t>Jalan Usaha Tani (paket)</t>
  </si>
  <si>
    <t>3 kab.</t>
  </si>
  <si>
    <t>Luas Optimasi lahan (Ha)</t>
  </si>
  <si>
    <t>Luas perkembangan SRI (Ha)</t>
  </si>
  <si>
    <t>Jumlah Dokumen database penggunaan lahan pertanian tanaman pangan dan hortikultura (Dokumen)</t>
  </si>
  <si>
    <t>Lamanya operasional perluasan areal tanaman pangan (Bulan)</t>
  </si>
  <si>
    <t>Program Peningkatan Produksi Pertanian/Perkebunan</t>
  </si>
  <si>
    <t>Nilai Peningkatan Produksi Tanaman Pangan (Ton GKG)</t>
  </si>
  <si>
    <t>Persentase Peningkatan Produksi Hortikultura (%)</t>
  </si>
  <si>
    <t>- Tanaman Sayur-sayuran</t>
  </si>
  <si>
    <t>- Tanaman Buah-buahan</t>
  </si>
  <si>
    <t>- Tanaman Biofarmaka</t>
  </si>
  <si>
    <t>- Tanaman Hias</t>
  </si>
  <si>
    <t>Persentase penurunan serangan hama dan penyakit tanaman pangan dan hortikultura (%)</t>
  </si>
  <si>
    <t>Persentase peningkatan Luas areal pertanian ramah lingkungan (%) (meningkatnya 0,5%)</t>
  </si>
  <si>
    <t>Persentase peningkatan kemampuan penggunaan benih bermutu dan bersertifikat (%)</t>
  </si>
  <si>
    <t>Persentase penurunan susut hasil tanaman pangan (%)</t>
  </si>
  <si>
    <t>Persentase peningkatan mutu hasil produk hortikultura (%)</t>
  </si>
  <si>
    <t>Persentase peningkatan produksi anggrek di Taman Anggrek sebesar 20% per tahun</t>
  </si>
  <si>
    <t>Persentase Peningkatan PAD dari Taman Anggrek sebesar 10% per tahun</t>
  </si>
  <si>
    <t>Persentase peningkatan ketersediaan plasma nutfah anggrek alam (%)</t>
  </si>
  <si>
    <t>Kegiatan Akselerasi Peningkatan Produksi Padi</t>
  </si>
  <si>
    <t>Luasan Pengembangan Kawasan Pangan Terpadu (Ha)</t>
  </si>
  <si>
    <t>Koordinasi, Pembinaan, pendampingan dan pengawalan kegiatan Peningkatan Produksi Padi (bulan)</t>
  </si>
  <si>
    <t>Luasan Denfarm Padi jajar legowo (Ha)</t>
  </si>
  <si>
    <t>Luasan Denfarm Padi hemat benih (Ha)</t>
  </si>
  <si>
    <t>Jumlah Dokumen Kajian Strategis peningkatan produksi dan produktivitas (Dokumen)</t>
  </si>
  <si>
    <t>Kegiatan Pengembangan Sentra Jagung</t>
  </si>
  <si>
    <t>Luasan Pengembangan Jagung (Ha)</t>
  </si>
  <si>
    <t>Koordinasi, Pembinaan, pendampingan dan pengawalan kegiatan Peningkatan Produksi Jagung (bulan)</t>
  </si>
  <si>
    <t>Frekuensi Pertemuan Evaluasi Peningkatan Produksi Jagung (Kali)</t>
  </si>
  <si>
    <t>Kegiatan Penguatan Kelembagaan Perbenihan Padi</t>
  </si>
  <si>
    <t>Persentase penyediaan benih padi unggul bersertifikat, dan tersedianya benih padi unggul bersertifikat di BBI Padi  untuk memenuhi kebutuhan benih (%)</t>
  </si>
  <si>
    <t>BBI Suka Jaya</t>
  </si>
  <si>
    <t>56 (23.300 kg)</t>
  </si>
  <si>
    <t>Koordinasi, Pembinaan, pendampingan dan pengawalan kegiatan Penguatan Kelembagaan Perbenihan Padi</t>
  </si>
  <si>
    <t>Kegiatan Pengembangan Kawasan Sentra Sayuran Organik, Tanaman Obat dan Florikultura</t>
  </si>
  <si>
    <t>Jumlah Kabupaten Pengembangan Sayuran Organik (Kentang) di Petani (paket)</t>
  </si>
  <si>
    <t>Jumlah Ponpes Pengembangan Tanaman Sayuran (Ponpes)</t>
  </si>
  <si>
    <t>Jumlah Kab/Kota yang dilakukan Pembinaan, pendampingan, Monitoring, Evaluasi dan Identifikasi (Kab/Kota)</t>
  </si>
  <si>
    <t>Luas pengembangan kawasan sayuran (Ha)</t>
  </si>
  <si>
    <t>Luas pengembangan kawasan tanaman obat (Ha)</t>
  </si>
  <si>
    <t xml:space="preserve">Kegiatan Penguatan Kelembagaan Perbenihan Hortikultura </t>
  </si>
  <si>
    <t>Penyediaan benih hortikultura unggul bersertifikat, dan tersedianya benih hortikultura unggul bersertifikat di BBI Hortikultura  untuk memenuhi kebutuhan benih  (batang)</t>
  </si>
  <si>
    <t>BBI Sungai Tiga</t>
  </si>
  <si>
    <t>Kegiatan Penguatan Kelembagaan Perbenihan Palawija</t>
  </si>
  <si>
    <t>Penyediaan benih palawija unggul bersertifikat, dan tersedianya benih padi unggul bersertifikat di BBI Palawija  untuk memenuhi kebutuhan benih (Kg)</t>
  </si>
  <si>
    <t>BBI Sebapo</t>
  </si>
  <si>
    <t xml:space="preserve">Kegiatan Penguatan Kelembagaan Perbenihan Kentang Kayu Aro </t>
  </si>
  <si>
    <t>Penyediaan benih kentang unggul bersertifikat, dan tersedianya benih kentang unggul bersertifikat di BBI Kentang Kayu Aro  untuk memenuhi kebutuhan benih (knol)</t>
  </si>
  <si>
    <t>BBI Kayu Aro</t>
  </si>
  <si>
    <t>Kegiatan Pengawasan Mutu dan Sertifikasi Benih Tanaman Pangan dan Hortikultura</t>
  </si>
  <si>
    <t>Junmlah Pengawasan Mutu dan Sertifikasi Benih Tanaman Pangan dan Hortikultura (Unit)</t>
  </si>
  <si>
    <t>Kegiatan Penerapan PHT Berbasis Agens Hayati</t>
  </si>
  <si>
    <t>Jumlah penerapan PHT berbasis Agens Hayati (Unit)</t>
  </si>
  <si>
    <t>4 Kab/ Kota</t>
  </si>
  <si>
    <t>Persentase peningkatan fasilitasi prasarana dan sarana perlindungan tanaman pangan dan hortikultura dan sumber daya manusia (%)</t>
  </si>
  <si>
    <t>Kegiatan Penguatan Kelembagaan POS IPAH</t>
  </si>
  <si>
    <t>Jumlah kelembagaan POS IPAH (POS)</t>
  </si>
  <si>
    <t>10 Kab/ Kota</t>
  </si>
  <si>
    <t>Penumbuhan dan Penguatan Penakar Benih Tanaman Pangan dan Hortikultura</t>
  </si>
  <si>
    <t>Persentase penggunaan benih tanaman pangan dan hortikultura  unggul bersertifikat, dan tersedianya benih tanaman pangan dan hortikultura unggul bersertifikat di penangkar  untuk memenuhi kebutuhan benih (kg)</t>
  </si>
  <si>
    <t>3 Kab</t>
  </si>
  <si>
    <t>Kegiatan Pengembangan Tanaman Hias</t>
  </si>
  <si>
    <t>Terlaksananya Pengembangan Taman Anggrek dan Kultur Jaringan Jambi (paket)</t>
  </si>
  <si>
    <t>Taman Anggrek               Provinsi Jambi</t>
  </si>
  <si>
    <t>Pameran Anggrek Tingkat Nasional (kali)</t>
  </si>
  <si>
    <t>Pengadaan alat-alat laboratorium (unit)</t>
  </si>
  <si>
    <t>Eksploitasi anggrek alam (tahun)</t>
  </si>
  <si>
    <t>Kegiatan Pembinaan Pengembangan Hortikultura</t>
  </si>
  <si>
    <t>Jumlah Kabupaten Pengembangan Buah-buahan di Petani (batang)</t>
  </si>
  <si>
    <t>10 Kab/kota</t>
  </si>
  <si>
    <t>Frekuensi mengikuti Pameran ITF (Kali)</t>
  </si>
  <si>
    <t>Kegiatan  Pasca Panen Hortikultura</t>
  </si>
  <si>
    <t>Jumlah Kab/Koya yang dilakukan Pembinaan, pendampingan, Monitoring, Evaluasi dan Identifikasi (Kab/Kota)</t>
  </si>
  <si>
    <t>Jumlah failitasi sarana pasca panen hortikultura (paket)</t>
  </si>
  <si>
    <t>Frekuensi mengikuti Pameran teknologi pasca panen (Kali)</t>
  </si>
  <si>
    <t>Kegiatan Pengembangan Kacang Kacangan dan Umbi umbian</t>
  </si>
  <si>
    <t>Luas  Pengembangan kedelai di Petani (Ha)</t>
  </si>
  <si>
    <t>Frekuensi pelatihan Peningkatan Kapabilitas Petani/Petugas peningkatan produksi kedelai (Kali)</t>
  </si>
  <si>
    <t>Kegiatan Pasca Panen Tanaman Pangan</t>
  </si>
  <si>
    <t>Jumlah failitasi sarana pasca panen tanaman pangan (paket)</t>
  </si>
  <si>
    <t>1 Kab</t>
  </si>
  <si>
    <t>Jumlah Kabupaten/Kota yang dilakukan survey susut hasil (Kab/Kota)</t>
  </si>
  <si>
    <t>9 Kab/ Kota</t>
  </si>
  <si>
    <t>Program  Pengendalian Dan Pemberantasan Penyakit Hewan</t>
  </si>
  <si>
    <t>Persentase penurunan angka kematian Hewan dan Mempertahankan Status Bebas Brucelosis (%)</t>
  </si>
  <si>
    <t>Pengendalian dan Penanggulangan Penyakit Hewan Menular Strategis dan Zoonosis</t>
  </si>
  <si>
    <t>Jumlah  Ternak yang Dilayani (ekor)</t>
  </si>
  <si>
    <t>Terdatanya Kasus Penyakit Hewan dan Terawasinya Lalu Lintas Hewan (dokumen)</t>
  </si>
  <si>
    <t>Program Peningkatan Produksi Peternakan</t>
  </si>
  <si>
    <t>Persentase Peningkatan Populasi Ternak (ekor)</t>
  </si>
  <si>
    <t>Sapi</t>
  </si>
  <si>
    <t>Kerbau</t>
  </si>
  <si>
    <t>Kambing</t>
  </si>
  <si>
    <t>Unggas</t>
  </si>
  <si>
    <t>Persentase Peningkatan Produksi Ternak (ton)</t>
  </si>
  <si>
    <t xml:space="preserve">Kegiatan Pembangunan Sarana dan Prasarana Perbibitan Ternak  </t>
  </si>
  <si>
    <t>Tersedianya Sarana dan Prasarana Peternakan di BBID Sungai Gelam (paket)</t>
  </si>
  <si>
    <t>Ma. Jambi</t>
  </si>
  <si>
    <t>Tersedianya Hijauan Pakan ternak (ha)</t>
  </si>
  <si>
    <t xml:space="preserve">Kegiatan pengembangan balai perbibitan ternak </t>
  </si>
  <si>
    <t>Terlaksananya Inseminasi Buatan (IB) [ekor]</t>
  </si>
  <si>
    <t>Sapi Layak bibit (ekor)</t>
  </si>
  <si>
    <t>Terlaksananya Procesing Semen Beku (dosis)</t>
  </si>
  <si>
    <t>Kegiatan Pengembangan Perbibitan dan Produksi Ternak</t>
  </si>
  <si>
    <t xml:space="preserve"> - Pengembangan ternak Kambing (ekor)</t>
  </si>
  <si>
    <t>5 Kab/ Kota</t>
  </si>
  <si>
    <t>Jumlah kelompok pembibitan dan produksi ternak binaan (kelompok)</t>
  </si>
  <si>
    <t>Pengadaan Ternak</t>
  </si>
  <si>
    <t xml:space="preserve"> - Ayam buras (ekor)</t>
  </si>
  <si>
    <t xml:space="preserve"> - Itik (ekor)</t>
  </si>
  <si>
    <t>Kegiatan Pengembangan Pakan ternak</t>
  </si>
  <si>
    <t>Terlaksananya  pengembangan dan pengawasan  pakan ternak (kab/kota)</t>
  </si>
  <si>
    <t>Program  Pengembangan Usaha Peternakan</t>
  </si>
  <si>
    <t>Meningkatnya indek Nilai Tukar Usaha Rumah Tangga Pertanian (NTUP) Sub sektor Peternakan</t>
  </si>
  <si>
    <t>Kegiatan  Pengembangan  Pengolahan dan Pemasaran Hasil Peternakan</t>
  </si>
  <si>
    <t>Jumlah pelaku usaha peternakan yang terfasilitasi/dibina dalam peningkatan kualitas dan kuantitas mutu produk, sarana dan pemasaran (jenis)</t>
  </si>
  <si>
    <t>Promosi produk hasil peternakan (Kegiatan)</t>
  </si>
  <si>
    <t>Kegiatan Permodalan Investasi dan Penguatan Kelembagaan Peternak</t>
  </si>
  <si>
    <t>Jumlah kelompok tani binaan yang terfasilitasi berbadan hukum dan terfasilitasi akses permodalan (kelompok)</t>
  </si>
  <si>
    <t>Lomba Kelompok ternak Agribisnis peternakan dan petugas peternakan (Kategori))</t>
  </si>
  <si>
    <t>Program Peningkatan Kesehatan Masyarakat Veteriner</t>
  </si>
  <si>
    <t>Kegiatan  Peningkatan dan pengembangan Fungsi Kesmavet</t>
  </si>
  <si>
    <t>Jumlah Sampel PAH yang diperiksa (sampel)</t>
  </si>
  <si>
    <t>Jumlah Unit Usaha yang Menerapkan Kesrawan (unit)</t>
  </si>
  <si>
    <t>Pengawan dan pendampingan pemotongan ternak (kegiatan)</t>
  </si>
  <si>
    <t>3 Kab/ Kota</t>
  </si>
  <si>
    <t>Program Peningkatan Fungsi Laboratorium Keswan dan Kesmavet</t>
  </si>
  <si>
    <t>Peningkatan Akreditasi (sertifikat)</t>
  </si>
  <si>
    <t>Kegiatan Kapasitas Laboratorium Keswan dan Kesmavet</t>
  </si>
  <si>
    <t>Peningkatan Kapasitas SDM Laboratorium (pelatihan petugas Laboratorium)</t>
  </si>
  <si>
    <t>Sarana dan Prasarana Laboratorium (paket)</t>
  </si>
  <si>
    <t>Pembinaan Lab. Tipe c (kab/Kota)</t>
  </si>
  <si>
    <t>Kegiatan Monitoring,  Surveilans dan Pemeriksaan</t>
  </si>
  <si>
    <t>Jumlah Spesimen Keswan dan Kesmavet (spesimen)</t>
  </si>
  <si>
    <t>Jumlah Pemeriksaan sampel Keswan dan kesmavet</t>
  </si>
  <si>
    <t>Program Peningkatan Pelestarian Satwa, Edukasi dan Rekreasi Masyarakat</t>
  </si>
  <si>
    <t>Persentase peningkatan jumlah pengunjung (%)</t>
  </si>
  <si>
    <t>15,5 (525.000)</t>
  </si>
  <si>
    <t>16 (550.000)</t>
  </si>
  <si>
    <t>Kegiatan Pemeliharaan dan Perawatan Satwa</t>
  </si>
  <si>
    <t>Persentase Angka Kematian Satwa (%)</t>
  </si>
  <si>
    <t>Pemeliharaan Satwa di Kebun Binatang (ekor)</t>
  </si>
  <si>
    <t xml:space="preserve">Kegiatan Pengembangan Kebun Binatang    </t>
  </si>
  <si>
    <t>Peningkatan pendapatan retribusi kebun binatang (milyar)</t>
  </si>
  <si>
    <t>Sosialisasi dan promosi kebun binatang (Kab/kota)</t>
  </si>
  <si>
    <t>Kegiatan Pengembangan Pelayanan Pengunjung dan Ketatausahaan</t>
  </si>
  <si>
    <t>Terlaksananya operasional kebun binatang  (tahun)</t>
  </si>
  <si>
    <t>Tersedianya Sarana dan Prasarana  (unit)</t>
  </si>
  <si>
    <t>DINAS PERKEBUNAN</t>
  </si>
  <si>
    <t>Program Pelayanan Administtrasi Perkantoran</t>
  </si>
  <si>
    <t>Jumlah surat keluar pertahun (1.155 lembar)</t>
  </si>
  <si>
    <t>Disbun Provinsi Jambi</t>
  </si>
  <si>
    <t>APBD</t>
  </si>
  <si>
    <t>Periode pembayaran rekening (12 bln)</t>
  </si>
  <si>
    <t>Layanan administrasi keuangan (1 tahun)</t>
  </si>
  <si>
    <t>Periode pemakaian jasa kebersihan kantor (12 bln)</t>
  </si>
  <si>
    <t>jumlah jenis ATK (50 Set)</t>
  </si>
  <si>
    <t>Jumlah komponen instalasi listrik/penerangan  bangunan kantor (1 1 Tahun)</t>
  </si>
  <si>
    <t>Jumlah bahan bacaan dan perundang-undangan (4.032 eksemplar)</t>
  </si>
  <si>
    <t>Jumlah tamu (1.000 org)</t>
  </si>
  <si>
    <t>Jumlah rapat koordinasi dan konsultasi yang dilaksanakan (262 OH)</t>
  </si>
  <si>
    <t xml:space="preserve">Kegiatan pembangunan gedung kantor </t>
  </si>
  <si>
    <t>Jumlah gedung yang dibangun (3 gedung kantor)</t>
  </si>
  <si>
    <t>2 gdg kantor</t>
  </si>
  <si>
    <t>Kegiatan rehab sedang berat gedung kantor</t>
  </si>
  <si>
    <t>Terlaksananya rehap gedung (1 kali)</t>
  </si>
  <si>
    <t>1 Gedung</t>
  </si>
  <si>
    <t>Pengadaan mebeler</t>
  </si>
  <si>
    <t>Tersedianya mebeleur</t>
  </si>
  <si>
    <t>18 unit</t>
  </si>
  <si>
    <t>70 unit</t>
  </si>
  <si>
    <t>Tersedianya kendaraan dinas/operasional</t>
  </si>
  <si>
    <t>Pemeliharaan rutin/ berkala peralatan gedung kantor</t>
  </si>
  <si>
    <t xml:space="preserve">Peralatan gedung kantor </t>
  </si>
  <si>
    <t>27 unit</t>
  </si>
  <si>
    <t>Kegiatan Pengadaan Komputer</t>
  </si>
  <si>
    <t>Tersedianya komputer</t>
  </si>
  <si>
    <t>6 unit</t>
  </si>
  <si>
    <t>Kegiatan Pemeliharaan rutin/berkala mobil jabatan</t>
  </si>
  <si>
    <t>Beroperasionalnya mobil dinas</t>
  </si>
  <si>
    <t>39 unit</t>
  </si>
  <si>
    <t>Pengadaan Perlengkapan gedung kantor</t>
  </si>
  <si>
    <t>Tersedianya sarana gedung kantor</t>
  </si>
  <si>
    <t>46 unit</t>
  </si>
  <si>
    <t>Kegiatan Pemeliharaan Gedung Kantor</t>
  </si>
  <si>
    <t>2 gedung kantor</t>
  </si>
  <si>
    <t>2 gedung</t>
  </si>
  <si>
    <t>Program Peningkatan Pengembangan Sistem Pelaporan Capaian Kinerja dan Keuangan SKPD</t>
  </si>
  <si>
    <t>Penyusunan Laporan Keuangan dan Aset</t>
  </si>
  <si>
    <t>Laporan Keuangan dan Aset</t>
  </si>
  <si>
    <t>50 buku</t>
  </si>
  <si>
    <t>Penyusunan Rencana Kerja SKPD</t>
  </si>
  <si>
    <t>Renja, RKP SKPD</t>
  </si>
  <si>
    <t>180 buku</t>
  </si>
  <si>
    <t>Penyusunan Statistik dan pelaporan</t>
  </si>
  <si>
    <t>60 buku</t>
  </si>
  <si>
    <t>Kegiatan Pengadaaan Pakaian Dinas beserta kelengkapannya</t>
  </si>
  <si>
    <t>152 stel</t>
  </si>
  <si>
    <t>Kegiatan Pendidikan dan Pelatihan formal</t>
  </si>
  <si>
    <t>Program Peningkatan Produksi dan teknologi Budidaya perkebunan</t>
  </si>
  <si>
    <t>Kegiatan Pengembangan Sarana Irigasi / TAM dan Optimasi Lahan Perkebunan</t>
  </si>
  <si>
    <t>Terbangunnya Irigasi/TAM</t>
  </si>
  <si>
    <t>Tanjabtim</t>
  </si>
  <si>
    <t>180 Ha</t>
  </si>
  <si>
    <t>Kegiatan Fasilitasi Penyelesaian Gangguan Usaha Perkebunan (GUP)</t>
  </si>
  <si>
    <t>Terlaksananya Fasilitasi Penyelesaian Gangguan Usaha dan konflik Perkebunan</t>
  </si>
  <si>
    <t>3 Konflik</t>
  </si>
  <si>
    <t>Pembinaan, Pengamatan, Pengendalian OPT Perkebunan dan Operasional UPPT, UPTD dan LH</t>
  </si>
  <si>
    <t xml:space="preserve">Terlaksananya pembinaan,  pengamatan, pengend OPT bun dan Ops UPPT, UPTD </t>
  </si>
  <si>
    <t>9 Kab</t>
  </si>
  <si>
    <t>Pengembangan Tanaman Lada</t>
  </si>
  <si>
    <t>200 Ha</t>
  </si>
  <si>
    <t>Pengembangan Kopi diantara kelapa ( Kab. Tanjab Timur dan Tanjab Barat</t>
  </si>
  <si>
    <t>150 Ha</t>
  </si>
  <si>
    <t>Pengembangan Pinang diantara Kopi</t>
  </si>
  <si>
    <t>Disbun Prov.</t>
  </si>
  <si>
    <t>100 Ha</t>
  </si>
  <si>
    <t>Updating data  base Pemetaan komoditi Unggulan Perkebunan</t>
  </si>
  <si>
    <t>2 Peta</t>
  </si>
  <si>
    <t>Design areal Pengembangan Tanaman Perkebunan (Kab. Tj Barat dan Sarolangun)</t>
  </si>
  <si>
    <t>Pengembangan/Peremajaan Sawit (Demplot)</t>
  </si>
  <si>
    <t>750 Ha</t>
  </si>
  <si>
    <t>Intensifikasi Karet</t>
  </si>
  <si>
    <t>500 Ha</t>
  </si>
  <si>
    <t>Pendampingan peremajaan Kelapa sawit dalam rangka BPDPKS</t>
  </si>
  <si>
    <t>1000 Ha</t>
  </si>
  <si>
    <t>Pengembangan penyuluhan perkebunan yang terpadu dan berkelanjutan</t>
  </si>
  <si>
    <t>Intensifikasi Kopi</t>
  </si>
  <si>
    <t>250 Ha</t>
  </si>
  <si>
    <t>Pemberdayaan petani kelapa</t>
  </si>
  <si>
    <t>tanjab Timur</t>
  </si>
  <si>
    <t>100 KK</t>
  </si>
  <si>
    <t>Pemberdayaan Petani Cokelat</t>
  </si>
  <si>
    <t>Tanjab Timur</t>
  </si>
  <si>
    <t>Pemberdayaan Petani Kopi</t>
  </si>
  <si>
    <t>Tanjab Barat</t>
  </si>
  <si>
    <t>Pelatihan Fasilitator Daerah II</t>
  </si>
  <si>
    <t>Bimbingan teknologi Perbanyakan dan Aplikasi Agens Hayati bagi petani Provinsi Jambi</t>
  </si>
  <si>
    <t>Terlaksananya bimtek perbanyakan dan aplikasi agens hayati bagi petani</t>
  </si>
  <si>
    <t>UPTD Pijoan</t>
  </si>
  <si>
    <t>Pembinaan Pencegahan dan Penanggulangan Kebakaran dan Bencana Alam, Dampak Lingkungan serta Demplot PLTB</t>
  </si>
  <si>
    <t>Terbangunnya demplot PLTB komodii karet</t>
  </si>
  <si>
    <t>Ma. Jambi dan Batang Hari</t>
  </si>
  <si>
    <t>Percepatan Pembinaan Pengelolaan Lahan Gambut di Perkebunan Kelapa sawit</t>
  </si>
  <si>
    <t>2 FGD</t>
  </si>
  <si>
    <t>Pencegahan dan penanggulangan  Kebakaran Lahan dan Kebun</t>
  </si>
  <si>
    <t>Tanjab Barat dan Ma. Jambi</t>
  </si>
  <si>
    <t>Kegiatan Peningkatan pembinaan pengawasan peredaran,penyimpanan pupuk dan pestisida</t>
  </si>
  <si>
    <t>198 perusahaan</t>
  </si>
  <si>
    <t>Kegiatan Pengembangan/ Peningkatan Jalan Usaha Tani</t>
  </si>
  <si>
    <t>Jalan Usaha Tani</t>
  </si>
  <si>
    <t>Kab. Kerinci, Tebo, Sarolangun, Bungo, Tanjab Timur</t>
  </si>
  <si>
    <t>5 Km</t>
  </si>
  <si>
    <t>Kegiatan Pengembangan Kopi Rakyat</t>
  </si>
  <si>
    <t>Terbangunnya kebun kopi rakyat</t>
  </si>
  <si>
    <t>Sungai penuh, Kerinci</t>
  </si>
  <si>
    <t>Pengembangan dan Diversifikasi Usaha Tani tembakau</t>
  </si>
  <si>
    <t>peningkatan luas areal tembakau</t>
  </si>
  <si>
    <t>Sungai penuh, Kerinci dan Merangin</t>
  </si>
  <si>
    <t>Road Map Pengembangan Komoditi Unggulan Perkebunan Provinsi Jambi</t>
  </si>
  <si>
    <t>Petani pekebun</t>
  </si>
  <si>
    <t>10 kab/kota</t>
  </si>
  <si>
    <t>1 Buku</t>
  </si>
  <si>
    <t>Kegiatan Pengembangan Kopi dan Coklat di Areal Kelapa Dalam</t>
  </si>
  <si>
    <t>Terlaksananya pengembangan kopi dan coklat di areal kelapa dalam</t>
  </si>
  <si>
    <t>Kab. Tanjab Timur, Tanjab Barat</t>
  </si>
  <si>
    <t>32 Ha</t>
  </si>
  <si>
    <t>Kegiatan Pembibitan  Tanaman Perkebunan</t>
  </si>
  <si>
    <t>Terlaksananya pembibitan tan. Perkebunan</t>
  </si>
  <si>
    <t>Ma. Jambi, Sei Tiga</t>
  </si>
  <si>
    <t>120.000 Kcbh</t>
  </si>
  <si>
    <t>Pengembangan/peremajaan/replanting kelapa sawit</t>
  </si>
  <si>
    <t>Terlaksananya Replanting kelapa sawit</t>
  </si>
  <si>
    <t>Bungo</t>
  </si>
  <si>
    <t>420 Ha</t>
  </si>
  <si>
    <t>Kegiatan Pembinaan Perusahaan Perkebunan Besar Dan ISPO</t>
  </si>
  <si>
    <t>Terbinanya perusahaan dan proses sertifikasi ISPO swadaya</t>
  </si>
  <si>
    <t>38 Perusahaan</t>
  </si>
  <si>
    <t>20 Perusahaan</t>
  </si>
  <si>
    <t>Peremajaan tanaman kelapa dalam</t>
  </si>
  <si>
    <t>Terlaksananya penanaman kelapa dalam</t>
  </si>
  <si>
    <t>Kab. Tanjab Timur.</t>
  </si>
  <si>
    <t>Kegiatan Pengawasan dan Peredaran Mutu Benih Perkebunan</t>
  </si>
  <si>
    <t>Meningkatnya peredaran dan penggunaan benih unggul</t>
  </si>
  <si>
    <t>Kegiatan Pengembangan Mutu Benih Perkebunan</t>
  </si>
  <si>
    <t>Tersedianya benih unggul sesuai standar</t>
  </si>
  <si>
    <t>Fasilitasi kerjasama antar lembaga petani dan pelaku usaha komoditi Perkebunan</t>
  </si>
  <si>
    <t>Terlaksananya pelatihan dan penilaian Klp tani perkebunan</t>
  </si>
  <si>
    <t>Pemberdayaan kelembagaan  petani perkebunan</t>
  </si>
  <si>
    <t>250 petani</t>
  </si>
  <si>
    <t>Pemeliharaan Kebun Entres</t>
  </si>
  <si>
    <t>Terpeliharanya kebun entres</t>
  </si>
  <si>
    <t>5 Ha</t>
  </si>
  <si>
    <t>Sosialisasi Penerapan Teknologi Pembangunan Perkebunan</t>
  </si>
  <si>
    <t xml:space="preserve">Terlaksananya sosialisasi </t>
  </si>
  <si>
    <t>150 org</t>
  </si>
  <si>
    <t>Peremajaan Karet Rakyat</t>
  </si>
  <si>
    <t>Terbangunnya kebun karet rakyat</t>
  </si>
  <si>
    <t>Kab. Sarolangun</t>
  </si>
  <si>
    <t>Kegiatan Rempah dan penyegar komoditi perkebunan</t>
  </si>
  <si>
    <t>Terbangunnya kebun kayu manis</t>
  </si>
  <si>
    <t xml:space="preserve">Kab. Kerinci, </t>
  </si>
  <si>
    <t>Peningkatan pemberdayaan pelaku perbenihan tanaman perkebunan</t>
  </si>
  <si>
    <t>Terbinanya produsen  benih tanaman perkebunan</t>
  </si>
  <si>
    <t>60 Produsen</t>
  </si>
  <si>
    <t>Program Peningkatan Produksi Nilai Tambah, Daya Saing dan Pemasaran Produk Perkebunan</t>
  </si>
  <si>
    <t>Peningkatan Pengolahan Hasil Perkebunan</t>
  </si>
  <si>
    <t>Meningkatnya mutu hasil pengolahan gula tebu, kopi, bokar, kelapa dan pinang</t>
  </si>
  <si>
    <t>32 Paket</t>
  </si>
  <si>
    <t>Peningkatan Pengolahan dan Mutu Hasil Perkebunan (Model UPPB)</t>
  </si>
  <si>
    <t>Sarana pengolah Bokar Brsih ramah lingkungan (Deorub)</t>
  </si>
  <si>
    <t>4 Gapoktan</t>
  </si>
  <si>
    <t>Pengawasan Tataniaga TBS kelapa sawit dan Bokar</t>
  </si>
  <si>
    <t>Tersedianya data harga TBS hasil kesepakatandan data harga bokar</t>
  </si>
  <si>
    <t>52 minggu</t>
  </si>
  <si>
    <t>Promosi dan Pengembangan Peluang Pasar</t>
  </si>
  <si>
    <t>Terlaksananya promosi produk perkebunan</t>
  </si>
  <si>
    <t>11 Kab/kota, Prov</t>
  </si>
  <si>
    <t>DINAS KOPERASI DAN UKM</t>
  </si>
  <si>
    <t>Tertib Administrasi Surat Menyurat Dinas</t>
  </si>
  <si>
    <t>3.750 lbr</t>
  </si>
  <si>
    <t>Penyediaan Jasa Komunikasi, Sumber Daya Listrik dan Air</t>
  </si>
  <si>
    <t>Lancarnya Komunikasi, Sumber Daya Listrik dan Air</t>
  </si>
  <si>
    <t>12 Bulan</t>
  </si>
  <si>
    <t>Penyedian Jasa Peralatan dan Perlengkapan Kantor</t>
  </si>
  <si>
    <t>Keamanan dan Kelancaran Dalam Melaksanakan Tugas</t>
  </si>
  <si>
    <t>Penyedian Jasa Administrasi Keuangan</t>
  </si>
  <si>
    <t>Lancarnya Pelaksanaan Tugas Administrasi Keuangan</t>
  </si>
  <si>
    <t>22 Orang</t>
  </si>
  <si>
    <t>Lancarnya Kinerja Pelayanan dan Administrasi Rutin Kantor</t>
  </si>
  <si>
    <t>68 Jenis</t>
  </si>
  <si>
    <t xml:space="preserve">Meningkatnya kinerja pelaksanaan tugas aparat Dinas Koperasi, UMKM </t>
  </si>
  <si>
    <t>13 Jenis</t>
  </si>
  <si>
    <t>Meningkatnya kondisi kenyamanan kerja Dinas Koperasi, UMKM</t>
  </si>
  <si>
    <t>12 Buah / 1  Paket</t>
  </si>
  <si>
    <t>Penyediaan Kebersihan Kantor</t>
  </si>
  <si>
    <t>Terjaganya Kebersihan Kantor</t>
  </si>
  <si>
    <t>Meningkatnya Wawasan dan Pengetahuan Aparatur Dinas Koperasi, UMKM</t>
  </si>
  <si>
    <t>5 Jenis</t>
  </si>
  <si>
    <t>Lancarnya Pelaksanaan rapat - rapat Dinas</t>
  </si>
  <si>
    <t>90 Pegawai</t>
  </si>
  <si>
    <t>Rapat-Rapat dan Konsultasi ke Dalam dan Ke Luar Daerah</t>
  </si>
  <si>
    <t>Meningkatnya Rapat-rapat Kordinasi dan Konsultasi</t>
  </si>
  <si>
    <t>400 Orang</t>
  </si>
  <si>
    <t xml:space="preserve">                </t>
  </si>
  <si>
    <t xml:space="preserve">Meningkatnya Kinerja </t>
  </si>
  <si>
    <t>Bertambahnya Aset/ Barang Inventaris untuk mendukung kelancaran kerja</t>
  </si>
  <si>
    <t>Pengadaan Perlengkapan Gedung Kantor</t>
  </si>
  <si>
    <t>Kenyamanan, Kelancaran Bekerja dan Pemeliharaan Kantor</t>
  </si>
  <si>
    <t>12 Jenis</t>
  </si>
  <si>
    <t>Jumlah Jenis Pengadaan Peralatan Gedung Kantor</t>
  </si>
  <si>
    <t>24 Jenis</t>
  </si>
  <si>
    <t>Kelancaran Pelaksanaan Tugas</t>
  </si>
  <si>
    <t>22 Unit</t>
  </si>
  <si>
    <t>Pemeliharaan Rutin/Berkala  Gedung Kantor</t>
  </si>
  <si>
    <t xml:space="preserve">Meningkatnya kenyamanan dan kelancaran kerja </t>
  </si>
  <si>
    <t>Pemeliharaan Rutin/Berkala Kendaraan Dinas/Operasional</t>
  </si>
  <si>
    <t xml:space="preserve">Meningkatnya Kinerja Aparatur </t>
  </si>
  <si>
    <t>1 Total</t>
  </si>
  <si>
    <t>Pemeliharaan Rutin/Berkala Peralatan Gedung Kantor</t>
  </si>
  <si>
    <t>Meningkatkan Kenyamanan dan Kelancaran Kerja</t>
  </si>
  <si>
    <t>3 Jenis</t>
  </si>
  <si>
    <t>Rehabilitasi sedang/berat rumah dinas</t>
  </si>
  <si>
    <t>Rehabilitasi Sedang/Berat Gedung Kantor</t>
  </si>
  <si>
    <t>Persentase PNS yang Disiplin</t>
  </si>
  <si>
    <t>Pengadaan Pakaian Dinas beserta Perlengkapan</t>
  </si>
  <si>
    <t>Terciptanya Keseragaman dan Kenyamanan Dalam Bekerja</t>
  </si>
  <si>
    <t>115 Stel</t>
  </si>
  <si>
    <t>Persentase Peningkatan Kapasitas Sumberdaya Aparatur</t>
  </si>
  <si>
    <t>Meningkatnya Wawasan dan Pengetahuan Aparatur</t>
  </si>
  <si>
    <t>92 Orang</t>
  </si>
  <si>
    <t>Program Peningkatan Pengembangan system Pelaporan Capaian Kinerja dan Keuangan</t>
  </si>
  <si>
    <t xml:space="preserve">Tersedianya Pelaporan Capaian Kinerja dan Keuangan
</t>
  </si>
  <si>
    <t>Program Peningkatan Penghidupan Berkelanjutan</t>
  </si>
  <si>
    <t>1. Persentase Penumbuhan UMKM</t>
  </si>
  <si>
    <t>2. Persentase Peekembangan UMKM</t>
  </si>
  <si>
    <t>Pengembangan UMKM melalui Pemberdayaan Masyarakat di KTM</t>
  </si>
  <si>
    <t>Meningkatnya keterampilan  dan SDM UMKM</t>
  </si>
  <si>
    <t>90 UMKM</t>
  </si>
  <si>
    <t>99 UMKM</t>
  </si>
  <si>
    <t>Penguatan Ekonomi Lokal</t>
  </si>
  <si>
    <t>1. Meningkatnya Keterampilan dan SDM UMKM.</t>
  </si>
  <si>
    <t>200 UMKM</t>
  </si>
  <si>
    <t>2. Meningkatnya Kesadaran  UMKM untuk mengurus izin Usaha</t>
  </si>
  <si>
    <t>Pemberdayaan dan Pengembangan KSP/USP-Koperasi</t>
  </si>
  <si>
    <t xml:space="preserve">1. Tumbuh dan berkembangnya KSP/USP Koperasi berwawasan Gender.  </t>
  </si>
  <si>
    <t>66 Orang / 2 kali</t>
  </si>
  <si>
    <t>77 Orang / 2 kali</t>
  </si>
  <si>
    <t>2. Terakomodirnya Kebutuhan Permodalan bagi KSP/USP Koperasi dalam mengakses Sumber Pembiayaan</t>
  </si>
  <si>
    <t>75 Orang / 1 kali</t>
  </si>
  <si>
    <t>85 Orang / 1 kali</t>
  </si>
  <si>
    <t>3. Meningkatnya Keterampilan Pengelola dan Pengawas Internal KSP/USP Koperasi.</t>
  </si>
  <si>
    <t>35 Orang / 2 kali</t>
  </si>
  <si>
    <t>40 Orang / 2 kali</t>
  </si>
  <si>
    <t>Sosialisasi Pembiayaan bagi KUMKM dan LKM</t>
  </si>
  <si>
    <t>Terfasilitasinya Penerbitan Sertikat Hak Atas Tanah bagi PMK di Kabupaten / Kota</t>
  </si>
  <si>
    <t>66 Orang / 450 Orang</t>
  </si>
  <si>
    <t>Monitoring, Evaluasi dan Pelaporan Koperasi dan UMKM</t>
  </si>
  <si>
    <t xml:space="preserve">Termonitor dan terevaluasinya  Kinerja KUMKM </t>
  </si>
  <si>
    <t>36 orang / 85 Koperasi / 45 UMKM</t>
  </si>
  <si>
    <t>36 orang / 90 Koperasi / 50 UMKM</t>
  </si>
  <si>
    <t>Sosialisasi Pengembangan, Penguatan dan Perlindungan Koperasi</t>
  </si>
  <si>
    <t>1. Meningkatnya Akses Pembiayaan dan Permodalan Bagi Koperasi</t>
  </si>
  <si>
    <t>110 Kop</t>
  </si>
  <si>
    <t>2. Meningkatnya Kesadaran Penguatan perlindungan Terhadap Koperasi</t>
  </si>
  <si>
    <t>3. Meningkatnya Keterampilan dan layanan Usaha</t>
  </si>
  <si>
    <t>4. Meningkatnya Kualitas  Produk dan Perluasan Akses Pasar</t>
  </si>
  <si>
    <t>5. Meningkatnya Pemahaman Tentang Perundang-undangan</t>
  </si>
  <si>
    <t>Peningkatan Daya Saing dan UMKM</t>
  </si>
  <si>
    <t>1. meningkatnya Usaha Koperasi Dalam Rangka Mendukung Usaha Ketahanan pangan</t>
  </si>
  <si>
    <t>2. Meningkatnya Usaha Koperasi</t>
  </si>
  <si>
    <t>3. Meningkatnya Kualitas SDM Koperasi</t>
  </si>
  <si>
    <t>Pelatihan Pengelolaan Koperasi, Usaha Mikro dan Kecil</t>
  </si>
  <si>
    <t>Program Peningkatan Daya Saing KUKM</t>
  </si>
  <si>
    <t>Persentase Produk yang Memenuhi Standard</t>
  </si>
  <si>
    <t>Pengembangan Produk Unggulan</t>
  </si>
  <si>
    <t>Berkembangnya Desain serta terciptanya Diversifikasi Produk</t>
  </si>
  <si>
    <t>150 UMKM</t>
  </si>
  <si>
    <t>Pengembangan UMKM melalui Peningkatan Teknologi</t>
  </si>
  <si>
    <t>Meningkatnya Kualitas Produksi dan SDM KUMKM</t>
  </si>
  <si>
    <t>44 UMKM</t>
  </si>
  <si>
    <t>Bimbingan Teknis Pengelolaan Koperasi</t>
  </si>
  <si>
    <t>1. Meningkatkan Kinerja Pengawas / Pengurus / Pengelola Koperasi</t>
  </si>
  <si>
    <t>75 Orang</t>
  </si>
  <si>
    <t>2. Berkembangnya wawasan dalam Meningkatkan Kinerja Koperasi</t>
  </si>
  <si>
    <t>3. Meningkatnya SDM Pengurus / Pengelola Koperasi dalam menyusun Laporan keuangan</t>
  </si>
  <si>
    <t>100  Orang</t>
  </si>
  <si>
    <t>4. Meningkatnya Tertib Administrasi Organisasi dan Usaha Koperasi</t>
  </si>
  <si>
    <t>Sosialsasi HKI dan Label Halal bagi UMKM</t>
  </si>
  <si>
    <t>Terlaksananya Kegiatan Sosialisasi HKI dan Produk Halal Kepada UMKM dan Aparat</t>
  </si>
  <si>
    <t>Pengembangan Kemitraan</t>
  </si>
  <si>
    <t xml:space="preserve">Meningkatnya Jumlah UMKM   yang melaksanakan program kemitraan </t>
  </si>
  <si>
    <t>Bimbingan Teknis KUMKM</t>
  </si>
  <si>
    <t>Meningkatnya SDM dan Daya Saing KUMKM</t>
  </si>
  <si>
    <t>250 UMKM</t>
  </si>
  <si>
    <t>Pendampingan Penerapan Teknologi Tepat Guna</t>
  </si>
  <si>
    <t>Pemberdayaan UMKM Melalui Pendekatan One Village One Product OVOP</t>
  </si>
  <si>
    <t>Terciptanya Pemberdayaan UMKM Melalui Pendekatan OVOP</t>
  </si>
  <si>
    <t>100 Orang</t>
  </si>
  <si>
    <t>150 Orang</t>
  </si>
  <si>
    <t>Penyelenggaraan Promosi Produk KUMKM Tingkat Nasional, Regional dan Luar Negeri</t>
  </si>
  <si>
    <t>Meningkatnya jaringan pemasaran produk UMKM dan Pendapatan UMKM</t>
  </si>
  <si>
    <t>35 UMKM</t>
  </si>
  <si>
    <t>40 UMKM</t>
  </si>
  <si>
    <t>Program Peningkatan Penguatan Usaha Koperasi</t>
  </si>
  <si>
    <t>Persentase Koperasi Berkualitas</t>
  </si>
  <si>
    <t>Pembinaan dan Penguatan Kelembagaan Koperasi</t>
  </si>
  <si>
    <t>1. Meningkatnya peran dan Pemahaman Perkoperasian bagi Pembina dan Gerakan Koperasi</t>
  </si>
  <si>
    <t>300 Orang / 1 kali</t>
  </si>
  <si>
    <t>2. Meningkatnya Pemahaman Tentang Koperasi  bagi Kelp. Usaha Bersama &amp; Kel. Masyarakat</t>
  </si>
  <si>
    <t>25 Orang / 9 kali</t>
  </si>
  <si>
    <t>25 Orang / 10 kali</t>
  </si>
  <si>
    <t>3. Meningkatnya Peran  Kelembagaan Koperasi  bagi Pembina dan Gerakan Koperasi/Instansi Terkait</t>
  </si>
  <si>
    <t>30 Orang / 9 kali</t>
  </si>
  <si>
    <t>4. Terlaksananya Peningkatan Kualitas Kelembagaan Koperasi bagi Koperasi Berkualitas</t>
  </si>
  <si>
    <t>24 Koperasi / 1 kali</t>
  </si>
  <si>
    <t>Pemberdayaan dan Penguatan Usaha Koperasi</t>
  </si>
  <si>
    <t>1. Meningkatnya Peran Pengurus  / Pengelola Koperasi dalam meningkatkan kinerjanya.</t>
  </si>
  <si>
    <t>30 Orang / 8 Kab/Kota</t>
  </si>
  <si>
    <t>2. Meningkatnya Partisipasi Anggota Koperasi.</t>
  </si>
  <si>
    <t>30 Orang / 4 Kab/Kota</t>
  </si>
  <si>
    <t>3. Meningkatnya dan berkembangnya Manajemen Usaha Koperasi.</t>
  </si>
  <si>
    <t>33 koperasi &amp; Pembina  / 2 Kali</t>
  </si>
  <si>
    <t>4. Meningkatnya Sumber Daya Manusia Pengurus / Pengelola Koperasi.</t>
  </si>
  <si>
    <t>12  Koperasi / 1 kali</t>
  </si>
  <si>
    <t>5. Menguatnya Kualitas Usaha Koperasi.</t>
  </si>
  <si>
    <t>70 Koperasi pembina &amp; instansi terkait / 1 kali</t>
  </si>
  <si>
    <t>Bimbingan Teknis KSP/USP-Koperasi</t>
  </si>
  <si>
    <t>Tumbuh dan berkembangnya Koperasi / USP Koperasi di Kabupaten/Kota</t>
  </si>
  <si>
    <t>99 Orang / 11 Kab-Kota</t>
  </si>
  <si>
    <t>121 Orang / 11 Kab-Kota</t>
  </si>
  <si>
    <t>330 KSP/USP-Kop Se-provinsi Jambi</t>
  </si>
  <si>
    <t>440 KSP/USP-Kop Se-provinsi Jambi</t>
  </si>
  <si>
    <t>84 Orang Se-Provinsi Jambi</t>
  </si>
  <si>
    <t>Pengawasan dan Pemeriksaan  Koperasi</t>
  </si>
  <si>
    <t>Meningkakan Kualitas Kelembagaan dan usaha Koperasi</t>
  </si>
  <si>
    <t>20 Koperasi Primer/ Sekunder Tingkat Provinsi</t>
  </si>
  <si>
    <t>55 Koperasi Primer Tingkat Kab / Kota</t>
  </si>
  <si>
    <t>Penilaian Kesehatan KSP/USP Koperasi</t>
  </si>
  <si>
    <t>Meningkatnya Kesehatan Usaha Simpan Pinjam Koperasi</t>
  </si>
  <si>
    <t>Penerapan Kepatuhan Peraturan Perundang-undangan Koperasi</t>
  </si>
  <si>
    <t>Meningkatnya Kesadaran Koperasi Dalam Memenuhi Peraturan Perkoperasian</t>
  </si>
  <si>
    <t>Persentase pelayanan administrasi perkantoran (%)</t>
  </si>
  <si>
    <t>100</t>
  </si>
  <si>
    <t>Jumlah surat keluar masuk</t>
  </si>
  <si>
    <t>Penyediaan Jasa Komunikasi Sumberdaya Air dan Listrik</t>
  </si>
  <si>
    <t xml:space="preserve">Periode pembayaran rekening </t>
  </si>
  <si>
    <t xml:space="preserve">Jumlah  tenaga administrasi keuangan </t>
  </si>
  <si>
    <t>35 orang</t>
  </si>
  <si>
    <t>28 orang</t>
  </si>
  <si>
    <t xml:space="preserve">Periode pemakaian jasa kebersihan kantor </t>
  </si>
  <si>
    <t>49 paket</t>
  </si>
  <si>
    <t>14 paket</t>
  </si>
  <si>
    <t>Penyediaan Bahan Bacaan dan Perundang-Undangan</t>
  </si>
  <si>
    <t xml:space="preserve">Jumlah bahan bacaan dan peraturan perundang-undangan </t>
  </si>
  <si>
    <t>2 Kali</t>
  </si>
  <si>
    <t>pelayanan makan dan minum (bulan)</t>
  </si>
  <si>
    <t>Rapat-Rapat Koordinasi dan Konsultasi ke Luar Daerah</t>
  </si>
  <si>
    <t>pelaksanaan rapat koordinasi dan konsultasi (bulan)</t>
  </si>
  <si>
    <t xml:space="preserve">Dalam dan Luar Provinsi </t>
  </si>
  <si>
    <t>Jumlah peralatan gedung kantor yang tersedia</t>
  </si>
  <si>
    <t>11 paket</t>
  </si>
  <si>
    <t>Pengadaan meubeleur</t>
  </si>
  <si>
    <t xml:space="preserve">Jumlah pengadaan mebeleur </t>
  </si>
  <si>
    <t>7 paket</t>
  </si>
  <si>
    <t>Jumlah pengadaan komputer, Laptop,Printer, UPS, Gigastore</t>
  </si>
  <si>
    <t>15 unit</t>
  </si>
  <si>
    <t>Jumlah Gedung kantor yang terpelihara</t>
  </si>
  <si>
    <t>Pemeliharaan Rutin/Berkala Perlengkapan Gedung Kantor</t>
  </si>
  <si>
    <t>Rehabilitasi Sedang/Berat Rumah Dinas</t>
  </si>
  <si>
    <t>Jumlah rumah dinas yang direhab sedang/ berat</t>
  </si>
  <si>
    <t>Jumlah gedung kantor yang direhab sedang/ berat</t>
  </si>
  <si>
    <t>7 unit</t>
  </si>
  <si>
    <t>10 unit</t>
  </si>
  <si>
    <t xml:space="preserve">Persentase PNS yang disiplin </t>
  </si>
  <si>
    <t>Pengadaan Pakaian Dinas beserta Perlengkapannya</t>
  </si>
  <si>
    <t>350 stel</t>
  </si>
  <si>
    <t>Persentase sumberdaya aparatur berkompetensi</t>
  </si>
  <si>
    <t>Pendidikan dan pelatihan Formal</t>
  </si>
  <si>
    <t>Jumlah ASN yang mengikuti pendidikan dan pelatihan</t>
  </si>
  <si>
    <t>Dalam dan
Luar Provinsi
Jambi</t>
  </si>
  <si>
    <t>60 orang</t>
  </si>
  <si>
    <t>Sosialisasi Peraturan dan Perundang-undangan</t>
  </si>
  <si>
    <t>Jumlah pelaksanaan penatausahaan
kepegawaian</t>
  </si>
  <si>
    <t xml:space="preserve">c </t>
  </si>
  <si>
    <t>Penatausahaan Kepegawaian</t>
  </si>
  <si>
    <t xml:space="preserve">Jumlah pelaksanaan penatausahaan kepegawaian </t>
  </si>
  <si>
    <t>Kegiatan Penatausahaan Kearsipan</t>
  </si>
  <si>
    <t xml:space="preserve">Jumlah pelaksanaan  penatausahaan kearsipan </t>
  </si>
  <si>
    <t>Penyusunan Laporan Capaian Kinerja dan Ikhtisar Realisasi Kinerja SKPD</t>
  </si>
  <si>
    <t>9 laporan</t>
  </si>
  <si>
    <t>Koordinasi Pengumpulan, Pengolahan dan Analisa Data Statistik</t>
  </si>
  <si>
    <t>Jumlah laporan data statistik perikanan yang
tersedia</t>
  </si>
  <si>
    <t>12 Laporan</t>
  </si>
  <si>
    <t>Rancangan penyusunan program, anggaran dan sinkronisasi Program Kegiatan SKPD</t>
  </si>
  <si>
    <t>Jumlah dokumen rancangan penyusunan program anggaran kegiatan</t>
  </si>
  <si>
    <t>Monitoring dan Evaluasi Pelaksanaan Program Kegiatan SKPD</t>
  </si>
  <si>
    <t>Jumlah laporan monev pelaksanaan program
kegiatan</t>
  </si>
  <si>
    <t>Inventarisasi dan Penertiban Aset</t>
  </si>
  <si>
    <t>Jumlah dokumen aset yang di inventarisir</t>
  </si>
  <si>
    <t>Program Pengawasan Sumber Daya Kelautan Perikanan (SDKP), Konservasi dan Pengelolaan Wilayah Pesisir</t>
  </si>
  <si>
    <t>Peningkatan kawasan yang lestari dan terlindungi</t>
  </si>
  <si>
    <t>26 lokasi</t>
  </si>
  <si>
    <t>Kegiatan pengelolaan sumberdaya kelautan dan perikanan</t>
  </si>
  <si>
    <t>Jumlah reservat meningkat</t>
  </si>
  <si>
    <t xml:space="preserve"> 11 Kab/Kota</t>
  </si>
  <si>
    <t>Kegiatan pengembangan kawasan pesisir</t>
  </si>
  <si>
    <t>Jumlah masyarakat pesisir yang dilatih</t>
  </si>
  <si>
    <t>Kab. Tanjab barat, Kab. Tanjab timur</t>
  </si>
  <si>
    <t>Kegiatan Pengawasan Terpadu Penangkapan Ikan</t>
  </si>
  <si>
    <t>Jumlah pengawasan terpadu perikanan</t>
  </si>
  <si>
    <t>36 kali</t>
  </si>
  <si>
    <t>Kegiatan Pengelolaan Ruang Laut</t>
  </si>
  <si>
    <t>Jumlah dokumen zonasi</t>
  </si>
  <si>
    <t>Kegiatan pengelolaan Instalasi Pendung Semurup Kerinci</t>
  </si>
  <si>
    <t>Jumlah produksi benih ikan lokal (Semah, medik, betok)</t>
  </si>
  <si>
    <t>Kab. Kerinci</t>
  </si>
  <si>
    <t>375 ekor</t>
  </si>
  <si>
    <t>505 ekor</t>
  </si>
  <si>
    <t>Kegiatan pengelolaan instalasi Thehok</t>
  </si>
  <si>
    <t>Jumlah produksi benih ikan
lokal</t>
  </si>
  <si>
    <t>650 ekor</t>
  </si>
  <si>
    <t>850 ekor</t>
  </si>
  <si>
    <t>Program Pengembangan Perikanan Budidaya</t>
  </si>
  <si>
    <t xml:space="preserve">Produktivitas Perikanan Budidaya </t>
  </si>
  <si>
    <t>25,9 ton/Ha/tahun</t>
  </si>
  <si>
    <t>26,5 ton/Ha/tahun</t>
  </si>
  <si>
    <t>Kegiatan Kesehatan Ikan dan Lingkungan</t>
  </si>
  <si>
    <t>Jumlah sampel hama penyakit ikan di kawasan sentra produksi</t>
  </si>
  <si>
    <t>Seluruh perairan dalam wilayah Prov. Jambi</t>
  </si>
  <si>
    <t>50 sampel</t>
  </si>
  <si>
    <t>Kegiatan pembinaan dan pengembangan perikanan budidaya</t>
  </si>
  <si>
    <t>Jumlah usaha perikanan yang bersertifikasi</t>
  </si>
  <si>
    <t>Kegiatan Pengembangan Teknologi dan mutu pakan perikanan budidaya Jumlah jenis pakan yang</t>
  </si>
  <si>
    <t>Jumlah jenis pakan yang beredar sesuai standar</t>
  </si>
  <si>
    <t>8 jenis</t>
  </si>
  <si>
    <t>Program pengembangan perikanan tangkap</t>
  </si>
  <si>
    <t>Produktivitas Perikanan Tangkap</t>
  </si>
  <si>
    <t xml:space="preserve">14,9 ton/alat tangkap/tahun </t>
  </si>
  <si>
    <t>15,2 ton/alat tangkap/tahun</t>
  </si>
  <si>
    <t>Kegiatan pengembangan dan pengelolaan Pelabuhan Perikanan Pantai Kuala Tungkal</t>
  </si>
  <si>
    <t>Presentase Peningkatan
Kapal Yang Mendarat di
PPP Kuala Tungkal</t>
  </si>
  <si>
    <t>Kab. Tanjab barat</t>
  </si>
  <si>
    <t>Pengembangan Sarana Perikanan Tangkap</t>
  </si>
  <si>
    <t>Jumlah Alat Tangkap</t>
  </si>
  <si>
    <t>4.500 unit</t>
  </si>
  <si>
    <t>4.600 unit</t>
  </si>
  <si>
    <t>Kegiatan Pengelolaan Usaha Penangkapan Ikan</t>
  </si>
  <si>
    <t>Jumlah Produksi</t>
  </si>
  <si>
    <t>2 Kabupaten</t>
  </si>
  <si>
    <t>67.276 ton</t>
  </si>
  <si>
    <t>70.000 ton</t>
  </si>
  <si>
    <t>Kegiatan Kesyahbandaran Pelabuhan Perikanan Pantai Kuala Tungkal</t>
  </si>
  <si>
    <t>Presentase Peningkatan kapal yang taat administrasi kesyahbandaran</t>
  </si>
  <si>
    <t>Kegiatan Pengembangan Pemberdayaan Nelayan</t>
  </si>
  <si>
    <t>Jumlah bimtek perikanan tangkap</t>
  </si>
  <si>
    <t>Kegiatan pengembangan dan pengelolaan instalasi PPI Nipah panjang</t>
  </si>
  <si>
    <t>Presentase Peningkatan kapal yang mendarat di PPI Nipah Panjang</t>
  </si>
  <si>
    <t>Kab. Tanjab timur</t>
  </si>
  <si>
    <t>Program Pengembangan Pengolahan dan Pemasaran Hasil Perikanan</t>
  </si>
  <si>
    <t>Konsumsi Ikan Perkapita</t>
  </si>
  <si>
    <t>37,00 Kg/kapita</t>
  </si>
  <si>
    <t>38,00 Kg/kapita</t>
  </si>
  <si>
    <t>Kegiatan Promosi dan Publikasi Kelautan dan perikanan</t>
  </si>
  <si>
    <t>Jumlah promosi dan publikasi kegiatan perikanan</t>
  </si>
  <si>
    <t>Provinsi Jambi dan Luar Provinsi</t>
  </si>
  <si>
    <t>30 kali</t>
  </si>
  <si>
    <t>32 kali</t>
  </si>
  <si>
    <t>Kegiatan Pengembangan Pemasaran Hasil Perikanan</t>
  </si>
  <si>
    <t>Jumlah dokumen informasi pemasaran</t>
  </si>
  <si>
    <t>Kegiatan Pengembangan Unit Pengolah Ikan (UPI)</t>
  </si>
  <si>
    <t>Jumlah produksi UPI</t>
  </si>
  <si>
    <t>4.800 ton</t>
  </si>
  <si>
    <t>5.000 ton</t>
  </si>
  <si>
    <t>Kegiatan Peningkatan Mutu</t>
  </si>
  <si>
    <t>Jumlah dokumen SKP</t>
  </si>
  <si>
    <t>25 dokumen</t>
  </si>
  <si>
    <t>26 dokumen</t>
  </si>
  <si>
    <t>Kegiatan pengelolaan instalasi ikan hias Telanaipura</t>
  </si>
  <si>
    <t>Jumlah benih ikan hias</t>
  </si>
  <si>
    <t>40.000 ekor</t>
  </si>
  <si>
    <t>50.000 ekor</t>
  </si>
  <si>
    <t>Kegitan pelayanan dan pengujian mutu hasil kelautan dan perikanan di UPTD PMHP</t>
  </si>
  <si>
    <t>Jumlah pengujian sampel mutu hasil produk kelautan dan perikanan</t>
  </si>
  <si>
    <t>40 sampel</t>
  </si>
  <si>
    <t>Kegiatan penerapan mutu hasil perikanan di UPTD PMHP</t>
  </si>
  <si>
    <t>Jumlah penerapan mutu produk kelautan dan
perikanan</t>
  </si>
  <si>
    <t>10 kali</t>
  </si>
  <si>
    <t>20 kali</t>
  </si>
  <si>
    <t>Kegiatan pengembangan produk kelautan dan perikanan</t>
  </si>
  <si>
    <t>Jumlah ragam produk</t>
  </si>
  <si>
    <t>38 ragam</t>
  </si>
  <si>
    <t>40 ragam</t>
  </si>
  <si>
    <t>DINAS PENANAMAN MODAL DAN PTSP</t>
  </si>
  <si>
    <t>- Jumlah surat keluar per tahun</t>
  </si>
  <si>
    <t>- Aplikasi surat menyurat</t>
  </si>
  <si>
    <t>Kegiatan Penyediaan Jasa Komunikasi, sumber daya air, dan listrik</t>
  </si>
  <si>
    <t>Periode pembayaran rekening listrik, telpon, PDAM dan Internet</t>
  </si>
  <si>
    <t>- Jumlah pengelola keuangan</t>
  </si>
  <si>
    <t>- Periode pembayaran jasa administrasi keuangan</t>
  </si>
  <si>
    <t>45 Jenis</t>
  </si>
  <si>
    <t>5 Item</t>
  </si>
  <si>
    <t>Kegiatan Penyediaan Komponen instalasi Listrik/ Penerangan bangunan kantor</t>
  </si>
  <si>
    <t>Jumlah Komponen instalasi listrik/penerangan bangunan kantor</t>
  </si>
  <si>
    <t>15 Jenis</t>
  </si>
  <si>
    <t>Jumlah peserta rapat/pertemuan</t>
  </si>
  <si>
    <t>1200 orang/kali</t>
  </si>
  <si>
    <t>Kegiatan Rapat-rapat koordinasi dan Konsultasi ke luar daerah</t>
  </si>
  <si>
    <t>Jumlah aparatur yang mengikuti rapat-rapat koordinasi dan konsultasi</t>
  </si>
  <si>
    <t>336 orang</t>
  </si>
  <si>
    <t>Program Peningkatan sarana dan prasarana aparatur</t>
  </si>
  <si>
    <t>Persentase peningkatan sarana dan pra sarana aparatur</t>
  </si>
  <si>
    <t>Jumlah pengadaan  peralatan gedung kantor</t>
  </si>
  <si>
    <t>159 unit</t>
  </si>
  <si>
    <t>Kegiatan Pemeliharaan Rutin/ Berkala Gedung Kantor</t>
  </si>
  <si>
    <t>Kegiatan Pemeliharaan Rutin/Berkala Kendaraan  Dinas/Operasional</t>
  </si>
  <si>
    <t>Jumlah Pemeliharaan kendaraan dinas/operasional</t>
  </si>
  <si>
    <t>23 Unit</t>
  </si>
  <si>
    <t>Jumlah pemeliharaan peralatan gedung kantor</t>
  </si>
  <si>
    <t>62 Unit</t>
  </si>
  <si>
    <t>Jumlah rehab dan penambahan gedung kantor</t>
  </si>
  <si>
    <t>Jumlah pengadaan pakaian dinas beserta Perlengkapannya</t>
  </si>
  <si>
    <t>90 Steel</t>
  </si>
  <si>
    <t>Persentase Peningkatan Sumber Daya Aparatur</t>
  </si>
  <si>
    <t>Jumlah Aparatur yang mengikuti diklat/kursus</t>
  </si>
  <si>
    <t>100 orang/hari</t>
  </si>
  <si>
    <t>Kegiatan Sinkronisasi Perencanaan dan Penganggaran</t>
  </si>
  <si>
    <t xml:space="preserve">- Jumlah dokumen perencanaan dan pengaanggran </t>
  </si>
  <si>
    <t>5 Dokumen</t>
  </si>
  <si>
    <t>- Jumlah Rapat Sinkronisasi program/kegiatan</t>
  </si>
  <si>
    <t>1 Kali</t>
  </si>
  <si>
    <t>Monitoring dan evaluasi program dan kegiatan SKPD</t>
  </si>
  <si>
    <t>- Periode monitoring dan evaluasi program dan kegiatan yang sedang dilaksanakan</t>
  </si>
  <si>
    <t>- Jumlah laporan kinerja perangkat daerah dan laporan perkembangan realisasi keuangan</t>
  </si>
  <si>
    <t>4 Dokumen</t>
  </si>
  <si>
    <t>Program Peningkatan Iklim Investasi dan Realisasi Investasi</t>
  </si>
  <si>
    <t>Persentase perizinan dan non perizian yang diterbitkan</t>
  </si>
  <si>
    <t>- Indeks Kepuasan Masyarakat</t>
  </si>
  <si>
    <t>A</t>
  </si>
  <si>
    <t>- Pertumbuhan realisasi investasi</t>
  </si>
  <si>
    <t>- Nilai realisasi investasi</t>
  </si>
  <si>
    <t xml:space="preserve">   PMDN (Rp)</t>
  </si>
  <si>
    <t>4.35 T</t>
  </si>
  <si>
    <t xml:space="preserve">   PMA (Rp)</t>
  </si>
  <si>
    <t>1.3 T</t>
  </si>
  <si>
    <t>-Persentase rencana investasi di Provinsi Jambi</t>
  </si>
  <si>
    <t>Kegiatan Koordinasi Pembinaan Perizinan PM dan PTSP di Provinsi Jambi</t>
  </si>
  <si>
    <t>- Jumlah Rakor Forum PTSP</t>
  </si>
  <si>
    <t>- Rencana Tindak Lanjut hasil pelaksanaan Rakor Forum PTSP</t>
  </si>
  <si>
    <t>Kegiatan Peningkatan pengawasan dan pengendalian pelaksanaan penanaman modal</t>
  </si>
  <si>
    <t>Jumlah Perusahaan yang diawasi</t>
  </si>
  <si>
    <t>150 Perusahaan PMN</t>
  </si>
  <si>
    <t>Kegiatan Survey Indeks Kepuasan Konsumen</t>
  </si>
  <si>
    <t>Nilai Kepuasan masyarakat terhadap pelayanan perizinan</t>
  </si>
  <si>
    <t>Kegiatan Forum Komunikasi Penanaman Modal</t>
  </si>
  <si>
    <t>- Jumlah perusahaan penanaman modal</t>
  </si>
  <si>
    <t>200 perusahaan</t>
  </si>
  <si>
    <t>- Jumlah forum komunikasi penanaman modal</t>
  </si>
  <si>
    <t>Kegiatan Percepatan Penyelesaian Pelayanan Perizinan</t>
  </si>
  <si>
    <t>Jumlah perizinan yang diterbitkan</t>
  </si>
  <si>
    <t>518 Perizinan</t>
  </si>
  <si>
    <t>Kegiatan Pembinaan Penanaman Modal</t>
  </si>
  <si>
    <t>Jumlah perusahaan yang dibina, BIMTEK
dan BIMSOS</t>
  </si>
  <si>
    <t>100 Perusahaan</t>
  </si>
  <si>
    <t>Kegiatan Forum Mediasi Konflik Perusahaan PMA/PMDN</t>
  </si>
  <si>
    <t>Jumlah Mediasi konflik perusahaan PMA/PMDN</t>
  </si>
  <si>
    <t>Kegiatan Advokasi Permasalahan Penanaman Modal</t>
  </si>
  <si>
    <t>- Jumlah kasus/permasalahan pelayanan perizinan</t>
  </si>
  <si>
    <t>10 kasus</t>
  </si>
  <si>
    <t>- Jumlah peserta pelayanan perizinan</t>
  </si>
  <si>
    <t>Kegiatan Pemantauan dan Sinkronisasi dan Implementasi Perizinan</t>
  </si>
  <si>
    <t xml:space="preserve">- Pemantauan PTSP Kab/Kota se Provinsi Jambi </t>
  </si>
  <si>
    <t>- Jumlah perizinan dan non perizinan yang diterbitkan</t>
  </si>
  <si>
    <t>175 izin dan non izin</t>
  </si>
  <si>
    <t xml:space="preserve"> Kegiatan Fasilitasi Penyusunan Kebijakan Perizinan</t>
  </si>
  <si>
    <t>Jumlah deregulasi perizinan</t>
  </si>
  <si>
    <t>1 peraturan</t>
  </si>
  <si>
    <t xml:space="preserve"> Kegiatan Temu Usaha dan Promosi Investasi Dalam Negeri</t>
  </si>
  <si>
    <t>Jumlah promosi investasi dan temu usaha dalam negeri yang diikuti</t>
  </si>
  <si>
    <t xml:space="preserve"> Kegiatan Temu Usaha dan Promosi Investasi Luar Negeri</t>
  </si>
  <si>
    <t>Jumlah promosi investasi dan temu usaha luar negeri yang diikuti</t>
  </si>
  <si>
    <t>3 kali</t>
  </si>
  <si>
    <t xml:space="preserve">Kegiatan Penyusunan Pemetaan Investasi Provinsi Jambi </t>
  </si>
  <si>
    <t xml:space="preserve">Jumlah dokumen  pemetaan investasi Provinsi Jambi </t>
  </si>
  <si>
    <t>Kegiatan Peningkatan Kerjasama Strategis untuk Pengembangan Investasi Provinsi Jambi (Kemitraan)</t>
  </si>
  <si>
    <t>- Jumlah kemitraan strategis antara pengusaha dan UMKM</t>
  </si>
  <si>
    <t>- Jumlah UMKM yang dimitrakan</t>
  </si>
  <si>
    <t>Kegiatan Harmonisasi Perencanaan dan Pengembangan Penanaman Modal</t>
  </si>
  <si>
    <t>Rencana tindak lanjut Forum Komunikasi rencana umum da rapat koordinasi perencanaan penanaman modal daerah</t>
  </si>
  <si>
    <t>2 RTL</t>
  </si>
  <si>
    <t>Kegiatan matchmaking</t>
  </si>
  <si>
    <t>Jumlah Perjanjian Kerjasama UMKM dengan investor</t>
  </si>
  <si>
    <t>1 PKS</t>
  </si>
  <si>
    <t>DINAS LINGKUNGAN HIDUP</t>
  </si>
  <si>
    <t>  Kegiatan Penyediaan Jasa Surat Menyurat</t>
  </si>
  <si>
    <t>Jumlah surat yang terkirim</t>
  </si>
  <si>
    <t>350 surat</t>
  </si>
  <si>
    <t>  Kegiatan Penyediaan Jasa Komuniksi Sumber Daya Air dan Listrik</t>
  </si>
  <si>
    <t>Ketersediaan sarana listrik, telpon dan air</t>
  </si>
  <si>
    <t>1  tahun</t>
  </si>
  <si>
    <t>  Kegiatan Penyediaan Jasa Pemeliharaan dan Perizinan Kendaraan Dinas/Operasional</t>
  </si>
  <si>
    <t>Jumlah kendaraan yang melakukan pembayaran izin/pajak</t>
  </si>
  <si>
    <t>  Kegiatan Penyediaan Jasa Administrasi Keuangan</t>
  </si>
  <si>
    <t>Jumlah aparatur yang melayani administrasi keuangan</t>
  </si>
  <si>
    <t>27  orang</t>
  </si>
  <si>
    <t>  Kegiatan Penyediaan Jasa Kebersihan Kantor</t>
  </si>
  <si>
    <t>jumlah bulan pelaksanaan kebersihan dan penyediaan sarana kebersihan</t>
  </si>
  <si>
    <t>12  bulan</t>
  </si>
  <si>
    <t>  Kegiatan Penyediaan Jasa Perbaikan Peralatan Kerja</t>
  </si>
  <si>
    <t>80 unit</t>
  </si>
  <si>
    <t>  Kegiatan Penyediaan Alat Tulis Kantor</t>
  </si>
  <si>
    <t>Jumlah alat tulis kantor yang dibutuhkan</t>
  </si>
  <si>
    <t>44  item</t>
  </si>
  <si>
    <t>  Kegiatan Penyediaan Barang Cetakan dan Penggandaan</t>
  </si>
  <si>
    <t>  Kegiatan Penyediaan Komponen Instalasi Listrik/Penerangan Bangunan Kantor</t>
  </si>
  <si>
    <t>Jumlah komponen listrik yang dibutuhkan untuk penerangan bangunan kantor</t>
  </si>
  <si>
    <t>10  item</t>
  </si>
  <si>
    <t>  Kegiatan Penyediaan Bahan Bacaan dan Peraturan Perundang-undangan</t>
  </si>
  <si>
    <t>Tersedianya bahan bacaan dan informai</t>
  </si>
  <si>
    <t>  Kegiatan Penyediaan Makanan dan Minuman</t>
  </si>
  <si>
    <t>Jumlah Makanan dan Minuman rapat dan tamu</t>
  </si>
  <si>
    <t>1000  orang</t>
  </si>
  <si>
    <t>  Kegiatan Rapat-rapat Koordinasi dan Konsultasi ke Luar Daerah</t>
  </si>
  <si>
    <t>Terlaksananya Koordinasi dan Konsultasi ke Kab/Kota dan ke luar Provinsi Jambi</t>
  </si>
  <si>
    <t>1  Tahun</t>
  </si>
  <si>
    <t>  Kegiatan Pengadaan Kendaraan Dinas</t>
  </si>
  <si>
    <t>Jumlah pengadaan kendaraan dinas yang terealisasi</t>
  </si>
  <si>
    <t>  Kegiatan Pengadaan Perlengkapan Gedung Kantor</t>
  </si>
  <si>
    <t>Jumlah pengadaan prlengkapan dan peralatan gedung kantor</t>
  </si>
  <si>
    <t>6  item</t>
  </si>
  <si>
    <t>  Kegiatan Pengadaan Komputer</t>
  </si>
  <si>
    <t>  Kegiatan Pemeliharaan Rutin/Berkala Gedung Kantor</t>
  </si>
  <si>
    <t>Terlaksananya pemeliharaan gedung kantor</t>
  </si>
  <si>
    <t>  Kegiatan Pemeliharaan Rutin/Berkala Kendaraan Dinas/Operasional</t>
  </si>
  <si>
    <t>jumlah kendaraan yang dilakukan service</t>
  </si>
  <si>
    <t>29 unit</t>
  </si>
  <si>
    <t>  Kegiatan Rehabilitasi Sedang/Berat Gedung Kantor</t>
  </si>
  <si>
    <t>gedung kantor yang direhab sedang/berat</t>
  </si>
  <si>
    <t>2  paket</t>
  </si>
  <si>
    <t>400,000,000</t>
  </si>
  <si>
    <t>  Kegiatan Pengadaan Pakaian Dinas beserta Perlengkapannya</t>
  </si>
  <si>
    <t>Ketersediaan pakaian dinas aparatur</t>
  </si>
  <si>
    <t>150 stel</t>
  </si>
  <si>
    <t>  Kegiatan Pendidikan dan Pelatihan Formal</t>
  </si>
  <si>
    <t>Jumlah aparatur yang mengikuti  kursus,diklat dan bintek</t>
  </si>
  <si>
    <t>  Kegiatan Peningkatan Kapasitas Aparatur DLH provinsi Jambi</t>
  </si>
  <si>
    <t>Jumlah Aparatur DLH yang mengikuti pelatihan sesuai dengan kompetensi yang dibutuhkan</t>
  </si>
  <si>
    <t>  Kegiatan Penyusunan Laporan Capaian Kinerja dan Ikhtisar Realisasi Kinerja dan Ikhtisar Realisasi Kinerja SKPD</t>
  </si>
  <si>
    <t>Buku laporan capaian kinerja dan ikhtisar realisasi kinerja DLH Provinsi Jambi</t>
  </si>
  <si>
    <t>8 buku/laporan</t>
  </si>
  <si>
    <t>  Kegiatan Sinkronisasi dan Koordinasi Program Bidang Lingkungan Hidup</t>
  </si>
  <si>
    <t>jumlah rapat koordinasi bidang LH Tk Provinsi Jambi</t>
  </si>
  <si>
    <t>2 kali pertemuan</t>
  </si>
  <si>
    <t>  Kegiatan Monitoring dan Evaluasi Kegiatan Bidang Lingkungan Hidup</t>
  </si>
  <si>
    <t>Tersedianya data monev kegiatan bidang lingkungan hidup tingkat provinsi jambi</t>
  </si>
  <si>
    <t>2 kali pemantauan/pembinaan</t>
  </si>
  <si>
    <t>Program Pengendalian Pencemaran dan Perusakan Lingkungan Hidup</t>
  </si>
  <si>
    <t>  Kegiatan Pemantauan Kualitas Lingkungan</t>
  </si>
  <si>
    <t>jumlah sungai yang dipantau</t>
  </si>
  <si>
    <t>7  sungai, 4 danau, 1 pesisir</t>
  </si>
  <si>
    <t>jumlah pemantauan udara</t>
  </si>
  <si>
    <t xml:space="preserve">2 kali </t>
  </si>
  <si>
    <t>  Kegiatan Pengawasan Pelaksanaan Kebijakan Bidang Lingkungan Hidup</t>
  </si>
  <si>
    <t>Jumlah Perusahaan Yang diawasi</t>
  </si>
  <si>
    <t>50  perusahaan</t>
  </si>
  <si>
    <t>  Kegiatan Pengelolaan B3 dan Limbah B3</t>
  </si>
  <si>
    <t>Persentase perusahaan yang taat dan memenuhi syarat administrasi dan pengelolaan limbah yang berpotensi terhadap pencemaran limbah B-3</t>
  </si>
  <si>
    <t>40  persen</t>
  </si>
  <si>
    <t>Jumlah perusahaan yang menghasilkan limbah B3 yang dilakukan pembinaan dan diawasi</t>
  </si>
  <si>
    <t>  Kegiatan Koordinasi Penyusunan AMDAL</t>
  </si>
  <si>
    <t>Persentase dokumen lingkungan yang dibahas,persentase pemantauan Kondisi Rencana Usaha/Kegiatan baru</t>
  </si>
  <si>
    <t>100  persen</t>
  </si>
  <si>
    <t>Jumlah komisi amdal yang terbentuk</t>
  </si>
  <si>
    <t>1 Komisi Penilai Amdal</t>
  </si>
  <si>
    <t>  Kegiatan Peningkatan Peran Serta Masyarakat dalam Pengelolaan Lingkungan Hidup</t>
  </si>
  <si>
    <t>Jumlah kab/Kota yang dilakukan pembinaan dan penilaian dalam rangka meningkatkan peran serta masyarakat dalam pengelolaan Lingkungan Hidup (kalpataru)</t>
  </si>
  <si>
    <t>Jumlah peserta yang mengikuti lomba pada peringatan hari LH sedunia Tk. Provinsi Jambi</t>
  </si>
  <si>
    <t xml:space="preserve">jumlah peserta pembinaan dan sosialisasi terhadap masyarakat (LSM, masyarakat perusahaan)  dalam rangka menjaga kelestarian LH. </t>
  </si>
  <si>
    <t>  Kegiatan Peningkatan Peringkat Kinerja Perusahaan</t>
  </si>
  <si>
    <t>Jumlah Perusahaan yang dilakukan Penilaian</t>
  </si>
  <si>
    <t>20 perusahaan</t>
  </si>
  <si>
    <t>  Kegiatan Pendayagunaan Laboratorium Lingkungan</t>
  </si>
  <si>
    <t>Jumlah sampel yang dilakukan pemeriksaannya di Laboratorium Lingkungan DLH Provinsi Jambi</t>
  </si>
  <si>
    <t>4000  sampel</t>
  </si>
  <si>
    <t>jumlah parameter yang ditambah</t>
  </si>
  <si>
    <t>0  komponen (Air,Udara,tanah dan LB3)</t>
  </si>
  <si>
    <t>  Kegiatan Penaatan Hukum Lingkungan</t>
  </si>
  <si>
    <t>Persentase peningkatan tindak lanjut pemenuhan sanksi yang dikeluarkan</t>
  </si>
  <si>
    <t>  Kegiatan Penanganan Pengaduan Kasus lingkungan</t>
  </si>
  <si>
    <t>Persentase penyelesaian pengaduan kasus lingkungan yang berhasil ditindak lanjuti</t>
  </si>
  <si>
    <t>  Kegiatan Koordinasi Program Adiwiyata</t>
  </si>
  <si>
    <t>Jumlah sekolah adiwiyata di Provinsi Jambi yang di bina</t>
  </si>
  <si>
    <t>10  sekolah 11 kab/kota</t>
  </si>
  <si>
    <t>  Kegiatan Koordinasi Pengembangan Pengelolaan Persampahan secara Terpadu</t>
  </si>
  <si>
    <t>jumlah kelompok masyarakat peduli persampahan yang berwawasan lingkungan</t>
  </si>
  <si>
    <t>11  Kab/Kota</t>
  </si>
  <si>
    <t>Koordinasi dalam penyusunan rancangan TPA/TPST Regional</t>
  </si>
  <si>
    <t>  Kegiatan Koordinasi Penilaian Kota Sehat/Adipura</t>
  </si>
  <si>
    <t>Jumlah Kab/Kota yang dilakukan pembinaan dan penilaian kota sehat/Adipura</t>
  </si>
  <si>
    <t>2 kali pemantauan</t>
  </si>
  <si>
    <t>Pengkajian Pengembangan Sistem Insentif dan Disintesif</t>
  </si>
  <si>
    <t>jumlah dokumen penyusunan kebijakan insentif dan disinsentif perusahaan, pemerintah daerah dan masyarakat</t>
  </si>
  <si>
    <t>50 perusahaan</t>
  </si>
  <si>
    <t>Koordinasi Pengelolaan Prokasih/ Superkasih</t>
  </si>
  <si>
    <t>jumlah pembinaan dan sosialiasi penyelematan sungai Batanghari</t>
  </si>
  <si>
    <t>Pengembangan Produksi Ramah Lingkungan</t>
  </si>
  <si>
    <t>jumlah pembinaan dalam pengembangan produksi ramah lingkungan</t>
  </si>
  <si>
    <t>Program Rehabilitasi dan Pemulihan Cadangan Sumber Daya Alam</t>
  </si>
  <si>
    <t xml:space="preserve"> Perencanaan dan Penyusun Program Pembangunan Pengendalian SDA-LH</t>
  </si>
  <si>
    <t xml:space="preserve">tersedianya dokumen RPPLH, NSDA LH </t>
  </si>
  <si>
    <t>Program : Perlindungan dan Konservasi SDA</t>
  </si>
  <si>
    <t>Pengembangan Ekowisata dan Jasa Lingkungan</t>
  </si>
  <si>
    <t xml:space="preserve">tersedianya kebijakan jasa lingkungan </t>
  </si>
  <si>
    <t xml:space="preserve">1 dokumen </t>
  </si>
  <si>
    <t>Kegiatan Pengendalian Dampak Perubahan Iklim</t>
  </si>
  <si>
    <t xml:space="preserve">dokumen data emisi gas rumah kaca dari sektor limbah setiap tahunnya, proklim. </t>
  </si>
  <si>
    <t>5 % dari sisa emisi sektor limbah</t>
  </si>
  <si>
    <t>Kegiatan Pengembangan Study Kebijakan Bidang Lingkungan Hidup</t>
  </si>
  <si>
    <t>dokumen hasil study kebijakan bidang Lingkungan terkait RPPLH, KLHS, Daya Dukung dan Daya Tampung Lingkungan</t>
  </si>
  <si>
    <t>Kegiatan Koordinasi Pengelolaan Keanekaragaman Hayati dan Ekosistem</t>
  </si>
  <si>
    <t>Terbentuknya forum keanekaragaman hayati dan tersedianya data Kehati Provinsi Jambi</t>
  </si>
  <si>
    <t xml:space="preserve">Koordinasi Program dan Kegiatan forum Kehati Provinsi Jambi </t>
  </si>
  <si>
    <t>Peningkatan Peran Serta Masyarakat dalam Rehabilitasi dan Pemeliharaan Cadangan SDA</t>
  </si>
  <si>
    <t>Jumlah Masyarakat hutan adat dan kearifan lokal yang dibina (Kab/Kota</t>
  </si>
  <si>
    <t>3  Kab/Kota</t>
  </si>
  <si>
    <t>Kegiatan Sosialisasi Pengendalian Kebakaran Lahan dan Hutan</t>
  </si>
  <si>
    <t>Jumlah peserta sosialisasi kebakaran lahan dan hutan</t>
  </si>
  <si>
    <t>50  peserta</t>
  </si>
  <si>
    <t>Peningkatan Peran Serta Masyarakat dalam Perlindungan dan Konservasi SDA</t>
  </si>
  <si>
    <t xml:space="preserve">jumlah identifikasi KEHATI, jumlah penyusunan kelembagaan pengelolaan KEHATI </t>
  </si>
  <si>
    <t>Kegiatan Koordinasi Peningkatan Pengelolaan Kawasan Konservasi</t>
  </si>
  <si>
    <t>Program Kualitas dan Akses Informasi Sumber Daya Alam dan Lingkungan Hidup</t>
  </si>
  <si>
    <t xml:space="preserve">Pengembangan Data dan Informasi </t>
  </si>
  <si>
    <t>  update</t>
  </si>
  <si>
    <t>2  kali</t>
  </si>
  <si>
    <t>1  kali</t>
  </si>
  <si>
    <t>Program Pengelolaan Ruang Terbuka Hijau (RTH)</t>
  </si>
  <si>
    <t>Sosialisasi Kebijakan, Norma, Standar, Prosedur dan Manual Pengelolaan RTH</t>
  </si>
  <si>
    <t>2 kali 11 kabupaten/kota</t>
  </si>
  <si>
    <t>BADAN PENGHUBUNG</t>
  </si>
  <si>
    <t>I.Program Pelayanan Administrasi Perkantoran</t>
  </si>
  <si>
    <t xml:space="preserve">Persentase Pelayanan Administrasi Perkantoran </t>
  </si>
  <si>
    <t>Jakarta</t>
  </si>
  <si>
    <t>- Kegiatan Penyediaan Jasa Surat menyurat</t>
  </si>
  <si>
    <t>jumlah pengiriman surat (%)</t>
  </si>
  <si>
    <t>- Kegiatan Penyediaan jasa komunikasi, sumber daya air dan listrik</t>
  </si>
  <si>
    <t xml:space="preserve">Persentase  Penyediaan jasa komunikasi, sumber daya </t>
  </si>
  <si>
    <t>- Kegiatan Penyediaan jasa peralatan dan perlengkapan kantor</t>
  </si>
  <si>
    <t>Persentase Penyediaan jasa peralatan dan perlengkapan kantor</t>
  </si>
  <si>
    <t>- Kegiatan Penyediaan jasa jaminan barang milik daerah</t>
  </si>
  <si>
    <t>Persentase  penyediaan jasa jaminan barang milik daerah</t>
  </si>
  <si>
    <t>- Kegiatan Penyediaan jasa administrasi keuangan</t>
  </si>
  <si>
    <t>Persentase  penyediaan jasa adm keuangan</t>
  </si>
  <si>
    <t>- Kegiatan Penyediaan jasa kebersihan kantor</t>
  </si>
  <si>
    <t>Persentase  penyediaan jasa kebersihan</t>
  </si>
  <si>
    <t>- Kegiatan Penyediaan alat tulis kantor</t>
  </si>
  <si>
    <t xml:space="preserve">Persentase  penyediaan alat tulis kantor </t>
  </si>
  <si>
    <t>- Kegiatan Penyediaan barang cetakan dan penggandaan</t>
  </si>
  <si>
    <t xml:space="preserve">Persentase  penyediaan barang cetakan dan penggandaan </t>
  </si>
  <si>
    <t>- Kegiatan Penyediaan komponen instalasi listrik/penerangan bangunan kantor</t>
  </si>
  <si>
    <t xml:space="preserve">Persentase  penyediaan komponen instalasi listrik/penerangan bangunan kantor </t>
  </si>
  <si>
    <t>- Kegiatan Penyediaan bahan bacaan dan peraturan perundang-undangan</t>
  </si>
  <si>
    <t>Persentase Penyediaan bahan bacaan dan peraturan perundang-undangan</t>
  </si>
  <si>
    <t>- Kegiatan Penyediaan makanan dan minuman</t>
  </si>
  <si>
    <t xml:space="preserve">Persentase  Penyediaan makanan dan minuman </t>
  </si>
  <si>
    <t>- Kegiatan Rapat-rapat koordinasi dan konsultasi ke luar daerah</t>
  </si>
  <si>
    <t>Persentase Rapat-rapat koordinasi dan konsultasi ke luar daerah yang dihadiri/diikuti</t>
  </si>
  <si>
    <t>- Kegiatan Transportasi Pegawai dan Pelayanan Umum</t>
  </si>
  <si>
    <t>Jumlah Transportasi Pegawai dan Pelayanan Umum 
 (OH)</t>
  </si>
  <si>
    <t>29 orang</t>
  </si>
  <si>
    <t>II.Program Peningkatan Sarana dan Prasarana Aparatur</t>
  </si>
  <si>
    <t xml:space="preserve">- Kegiatan Pengadaan Kendaraan Dinas/Operasional </t>
  </si>
  <si>
    <t>Jumlah Kendaraan Dinas Roda 4 dan Roda 2</t>
  </si>
  <si>
    <t>- Kegiatan Pengadaan Peralatan gedung kantor</t>
  </si>
  <si>
    <t>Persentase  pengadaan  peralatan gedung kantor</t>
  </si>
  <si>
    <t>- Kegiatan Pengadaan perlengkapan gedung kantor</t>
  </si>
  <si>
    <t>persentase  pengadaan perlengkapan gedung kantor</t>
  </si>
  <si>
    <t>- Kegiatan Pemeliharaan rutin/berkala gedung kantor</t>
  </si>
  <si>
    <t xml:space="preserve">Persentase gedung kantor yang dipelihara </t>
  </si>
  <si>
    <t>- Kegiatan Pemeliharaan rutin/berkala kendaraan Dinas/Operasional</t>
  </si>
  <si>
    <t xml:space="preserve">Persentase kendaraan Dinas  roda empat (22 unit) dan roda dua (16 unit) yang dipelihara </t>
  </si>
  <si>
    <t>- Kegiatan Pemeliharaan rutin/berkala Peralatan Gedung Kantor</t>
  </si>
  <si>
    <t>Persentase Pemeliharaan Rutin/Berkala Peralatan Gedung Kantor yang dipelihara</t>
  </si>
  <si>
    <t>- Kegiatan Pemeliharaan rutin/berkala peralatan listrik dan elektronik</t>
  </si>
  <si>
    <t>Persentase  pemeliharaan rutin /berkala peralatan listrik dan elektronik</t>
  </si>
  <si>
    <t xml:space="preserve">III.Program Peningkatan Disiplin Aparatur </t>
  </si>
  <si>
    <t>- Kegiatan Pengadaan pakaian dinas beserta perlengkapannya</t>
  </si>
  <si>
    <t xml:space="preserve">Persentase Pegawai yang terpenuhi pakaian dinasnya (89 orang) </t>
  </si>
  <si>
    <t xml:space="preserve">IV.Program Peningkatan Kapasitas Sumber Daya Aparatur </t>
  </si>
  <si>
    <t>Persentase Peningkatan Kapasitas Sumber Daya Aparatur</t>
  </si>
  <si>
    <t>- Kegiatan Kursus, Pelatihan, Sosialisasi dan Bimbingan Teknis</t>
  </si>
  <si>
    <t xml:space="preserve">Persentase Kegiatan Kursus, Pelatihan, Sosialisasi dan Bimbingan Teknis </t>
  </si>
  <si>
    <t>V.Program peningkatan pelayanan kedinasan kepala daerah/wakil kepala daerah</t>
  </si>
  <si>
    <t xml:space="preserve">Persentase Fasilitasi kedinasan kepala daerah/wakil kepala daerah di Jakarta             </t>
  </si>
  <si>
    <t>- Kegiatan Koordinasi dengan pemerintah pusat dan pemerintah daerah lainnya</t>
  </si>
  <si>
    <t>Persentase Jumlah koordinasi</t>
  </si>
  <si>
    <t xml:space="preserve">VI.Program Fasilitasi Hubungan Daerah, Lembaga dan Kemasyarakatan </t>
  </si>
  <si>
    <t xml:space="preserve">Persentase Fasilitasi Hubungan Daerah, Lembaga dan Kemasyarakatan </t>
  </si>
  <si>
    <t>- Kegiatan Sarasehan Masyarakat Jambi di Jakarta</t>
  </si>
  <si>
    <t xml:space="preserve"> Persentase Sarasehan Masyarakat Jambi di Jakarta</t>
  </si>
  <si>
    <t>VII.Program Peningkatan Kerjasama antar Pemerintah Daerah</t>
  </si>
  <si>
    <t>Persentase Fasilitasi kabupaten/kota provinsi jambi</t>
  </si>
  <si>
    <t>- Kegiatan Peningkatan Seni Budaya Daerah, Promosi dan Infomasi</t>
  </si>
  <si>
    <t xml:space="preserve">Jumlah promosi yang difasilitasi </t>
  </si>
  <si>
    <t>BIRO PEREKONOMIAN DAN SDA SETDA PROVINSI JAMBI</t>
  </si>
  <si>
    <t>Biro APSDA</t>
  </si>
  <si>
    <t>2. Kegiatan Penyusunan Laporan Capaian Kinerja dan Ikhtisar Realisasi Kinerja SKPD</t>
  </si>
  <si>
    <t>Jumlah laporan kinerja (LKj) Biro APSDA</t>
  </si>
  <si>
    <t>1 LKj (A)</t>
  </si>
  <si>
    <t>5 LKj</t>
  </si>
  <si>
    <t>Jumlah dok LKPJ Biro APSDA</t>
  </si>
  <si>
    <t>5 dok</t>
  </si>
  <si>
    <t>Jumlah Renja Biro APSDA</t>
  </si>
  <si>
    <t>Jumlah LPPD Biro APSDA</t>
  </si>
  <si>
    <t>Jumlah RKA Biro APSDA</t>
  </si>
  <si>
    <t>Jumlah DPA Biro APSDA</t>
  </si>
  <si>
    <t>Tingkat pemenuhan kebutuhan dasar operasional unit kerja SKPD/Balai/UPT/UPTD dalam mendukung tugas pokok dan mendukung tupoksi Biro APSDA</t>
  </si>
  <si>
    <t>Persentase Pelayanan Administrasi kantor yang difasilitasi</t>
  </si>
  <si>
    <t>1. Kegiatan Peningkatan Pelyanan Administrasi Pada Biro</t>
  </si>
  <si>
    <t>Program Pembinaan Pembangunan Ekonomi di bidang Penanaman Modal, BUMN/BUMD dan Pendapatan Keuangan</t>
  </si>
  <si>
    <t>Persentase kabupaten/kota Kota yang dibina bidang penanaman modal, BUMN/BUMD dan pendapatan keuangan</t>
  </si>
  <si>
    <t>3. Kegiatan Koordinasi, dan Monitoring Pelaksanaan Kegiatan Bidang BUMN/BUMD</t>
  </si>
  <si>
    <t>Jumlah kabupaten/kota Kota yang dibina bidang BUMN/BUMD</t>
  </si>
  <si>
    <t>Laporan Kegiatan Pembinaan Bidang BUMN/BUMD</t>
  </si>
  <si>
    <t>4. Kegiatan Koordinasi, Fasilitasi dan Monitoring di Bidang penanaman Modal dan Pendapatan Keuangan</t>
  </si>
  <si>
    <t>Jumlah kabupaten/kota Kota yang dibina bidang Penanaman Modal dan Pendapatan Keuangan</t>
  </si>
  <si>
    <t>Laporan Kegiatan Pembinaan Bidang Penanaman Modal dan Pendapatan Keuangan</t>
  </si>
  <si>
    <t>5. Kegiatan Koordinasi, Fasilitasi dan Monitoring di Bidang Pengendalian Inflasi</t>
  </si>
  <si>
    <t>Jumlah  Kabupaten/Kota yang di Bina  Tim Pengendalian Inflasi Daerah (TPID)</t>
  </si>
  <si>
    <t>Laporan Kegiatan Pembinaan Bidang TPID</t>
  </si>
  <si>
    <t>Program Pembinaan dan Fasilitasi Pembangunan Ekonomi Bidang Kebudayaan, Pariwisata, Ekonomi Kreatif dan Koperindag</t>
  </si>
  <si>
    <t>Persentase kabupaten/kota Kota yang dibina bidang kebudayaan, pariwisata, ekonomi kreatif dan koperindag</t>
  </si>
  <si>
    <t>6. Kegiatan Fasilitasi, Koordinasi Pengembangan Ekonomi di Bidang kebudayaan, pariwisata dan Koperindag</t>
  </si>
  <si>
    <t>Jumlah  Kabupaten/Kota yang di Bina  bidang kebudayaan, pariwisata dan Koperindag</t>
  </si>
  <si>
    <t xml:space="preserve">Laporan Kegiatan Pembinaan Bidang Kebudayaan, Pariwisata dan koperindag </t>
  </si>
  <si>
    <t>7. Kegiatan Fasilitasi dan Koordinasi Keiikutsertaan Pemerintah Provinsi Jambi Pada Event Promosi Potensi Daerah dan Produk Unggulan Dalam Pengembangan Ekonomi Kreatif</t>
  </si>
  <si>
    <t>Jumlah  Kabupaten/Kota yang di Bina  pada  Event Promosi Potensi Daerah dan Produk Unggulan Dalam Pengembangan Ekonomi Kreatif</t>
  </si>
  <si>
    <t>Laporan Kegiatan Pembinaan Pada Event Promosi Potensi Daerah dan Produk Unggulan Dalam Pengembangan Ekonomi Kreatif</t>
  </si>
  <si>
    <t>8. Kegiatan Monev dan Koordinasi Penyaluran Raskin se-Provinsi Jambi</t>
  </si>
  <si>
    <t>Jumlah kabupaten/kota Kota yang dibina bidang Penyaluran Raskin</t>
  </si>
  <si>
    <t>Laporan Kegiatan Pembinaan Bidang Penyaluran raskin</t>
  </si>
  <si>
    <t xml:space="preserve">Program Pembinaan dan Fasilitasi Pembangunan di Bidang Sumber Daya Alam </t>
  </si>
  <si>
    <t xml:space="preserve">Persentase kabupaten/kota yang dibina bidang Sumber Daya Alam </t>
  </si>
  <si>
    <t>DINAS KEHUTANAN</t>
  </si>
  <si>
    <t>Program Pelayananan Administrasi Perkantoran</t>
  </si>
  <si>
    <t>Tingkat pemenuhan kebutuhan dasar operasional unit kerja Dinas Kehutanan dalam mendukung tugas pokok dan mendukung tupoksi</t>
  </si>
  <si>
    <t>Prov.Jambi</t>
  </si>
  <si>
    <t>Jumlah Surat Menyurat</t>
  </si>
  <si>
    <t>13.500 Surat</t>
  </si>
  <si>
    <t>Penyediaan Jasa Komunikasi sumber daya air, listrik</t>
  </si>
  <si>
    <t>Jumlah pelaksanaan Pembayaran Jasa Komunikasi sumber daya air dan listrik</t>
  </si>
  <si>
    <t xml:space="preserve">Presentase pemenuhan kebutuhan administrasi perkantoran </t>
  </si>
  <si>
    <t>Presentase Lingkungan kerja yang bersih dan nyaman</t>
  </si>
  <si>
    <t>Presentase Penyediaan ATK</t>
  </si>
  <si>
    <t>Presentase Penyediaan barang cetakan dan penggandaan</t>
  </si>
  <si>
    <t>Presentase Penerangan Kantor Dishut</t>
  </si>
  <si>
    <t>Presentase Penyelenggaraan administrasi yang baik</t>
  </si>
  <si>
    <t>Presentase pelaksanan dan pelayanan terhadap penyediaan makanan dan minuman</t>
  </si>
  <si>
    <t>Rapat-rapat Koordinasi dan konsultasi keluar Daerah</t>
  </si>
  <si>
    <t>Jumlah pelaksanaan Perjalanan Dinas</t>
  </si>
  <si>
    <t xml:space="preserve">Operasional rutin UPTD KPHP Unit I Kerinci  </t>
  </si>
  <si>
    <t>Prosentase pelaksanaan kegiatan rutin di KPHP</t>
  </si>
  <si>
    <t xml:space="preserve">UPTD KPHP Unit I Kerinci  </t>
  </si>
  <si>
    <t xml:space="preserve">Operasional rutin UPTD KPHP Unit II dan III Bungo  </t>
  </si>
  <si>
    <t xml:space="preserve">UPTD KPHP Unit II dan III Bungo  </t>
  </si>
  <si>
    <t>Operasional rutin UPTD KPHP Unit IV,V dan VI Merangin</t>
  </si>
  <si>
    <t>UPTD KPHP Unit IV,V dan VI Merangin</t>
  </si>
  <si>
    <t xml:space="preserve">Operasional rutin UPTD KPHP Unit VII Hulu Sarolangun </t>
  </si>
  <si>
    <t xml:space="preserve">UPTD KPHP Unit VII Hulu Sarolangun </t>
  </si>
  <si>
    <t xml:space="preserve">Operasional rutin UPTD KPHP Unit VIII Hilir Sarolangun  </t>
  </si>
  <si>
    <t xml:space="preserve">UPTD KPHP Unit VIII Hilir Sarolangun  </t>
  </si>
  <si>
    <t xml:space="preserve">Operasional rutin UPTD KPHP Unit IX Tebo Barat  </t>
  </si>
  <si>
    <t xml:space="preserve">UPTD KPHP Unit IX Tebo Barat  </t>
  </si>
  <si>
    <t xml:space="preserve">Operasional rutin UPTD KPHP Unit  X Tebo Timur  </t>
  </si>
  <si>
    <t xml:space="preserve">UPTD KPHP Unit  X Tebo Timur  </t>
  </si>
  <si>
    <t xml:space="preserve">Operasional rutin UPTD KPHP Unit  XI dan XII Batanghari  </t>
  </si>
  <si>
    <t xml:space="preserve">UPTD KPHP Unit  XI dan XII Batanghari  </t>
  </si>
  <si>
    <t xml:space="preserve">Operasional rutin UPTD KPHP Unit  XIII  Muaro Jambi  </t>
  </si>
  <si>
    <t xml:space="preserve">UPTD KPHP Unit  XIII  Muaro Jambi  </t>
  </si>
  <si>
    <t xml:space="preserve">Operasional rutin UPTD KPHP Unit  XIV Tanjung Jabung Timur  </t>
  </si>
  <si>
    <t>UPTD KPHP Unit  XIV Tanjung Jabung Timur</t>
  </si>
  <si>
    <t xml:space="preserve">Operasional rutin UPTD KPHP Unit  XV,XVI dan XVII Tanjung Jabung Barat </t>
  </si>
  <si>
    <t xml:space="preserve">UPTD KPHP Unit  XV,XVI dan XVII Tanjung Jabung Barat </t>
  </si>
  <si>
    <t>Operasional rutin UPTD TAHURA</t>
  </si>
  <si>
    <t xml:space="preserve">Prosentase pelaksanaan kegiatan rutin </t>
  </si>
  <si>
    <t>UPTD Tahura</t>
  </si>
  <si>
    <t>Program Peningkatan Sarana dan Prasarana dan disiplin Aparatur</t>
  </si>
  <si>
    <t>Jumlah Kebutuhan Kendaraan bermotor 4 Unit Mobil, Motor 4 Unit</t>
  </si>
  <si>
    <t>14 Unit Motor</t>
  </si>
  <si>
    <t>Persentase kebutuhan peralatan gedung kantor dengan baik</t>
  </si>
  <si>
    <t>Persentase Perbaikan/ pemeliharaan gedung kantor dengan baik</t>
  </si>
  <si>
    <t>Pemeliharaan rutin/berkala Kendaraan Dinas/Operasional</t>
  </si>
  <si>
    <t>Persentase Kendaraan dinas/operasional yang dipelihara dengan baik</t>
  </si>
  <si>
    <t>jambi</t>
  </si>
  <si>
    <t xml:space="preserve">Persentase rehab/perbaikan Kendaraan dinas/operasional </t>
  </si>
  <si>
    <t>Rehab kendaraan dinas/operasional di 12 UPTD dan Dinas Kehutanan</t>
  </si>
  <si>
    <t xml:space="preserve">Persentase Rehab/Perbaikan kendaraan operasional/dinas </t>
  </si>
  <si>
    <t>Persentase PNS yang disiplin (Jumlah PNS yang disiplin/jumlah PNS*100%)</t>
  </si>
  <si>
    <t>Kegiatan pengadaan pakaian Dinas beserta perlengkapannya</t>
  </si>
  <si>
    <t>Presentase Keseragaman Pakaian Dinas Pegawai dan perlengkapannya</t>
  </si>
  <si>
    <t>Program Peningkatan Kapasitas sumberdaya Manusia</t>
  </si>
  <si>
    <t>Kegiatan Pendidikan dan pelatihan Formal</t>
  </si>
  <si>
    <t xml:space="preserve">Presentase SDM yang Berkualitas </t>
  </si>
  <si>
    <t>Peningkatan Sumber daya pengelolaan penatausahaan keuangan dan aset</t>
  </si>
  <si>
    <t>Jumlah SDM  yang terlatih</t>
  </si>
  <si>
    <t>Nilai SAKIP/Laporan Kinerja Dinas Kehutanan A</t>
  </si>
  <si>
    <t>Kegiatan Penyusunan laporan capaian Kinerja dan Ikhtisar realisasi kinerja SKPD</t>
  </si>
  <si>
    <t>Jumlah Dokumen DPA, Renja, LKJ, Laporan Tahunan Kehutanan, LPPD, DPPA, DIPA, Renstra,laporan Kinerja A dan Singkronisasi Program</t>
  </si>
  <si>
    <t>9 Dokumen</t>
  </si>
  <si>
    <t>Kegiatan Monitoring Evaluasi dan Pelaporan</t>
  </si>
  <si>
    <t xml:space="preserve">Jumlah Buku Statistik Kehutanan, Persentase terlaksananya Sinkronisasi Program, Monitoring evaluasi  kegiatan APBD </t>
  </si>
  <si>
    <t xml:space="preserve">7 Dokumen </t>
  </si>
  <si>
    <t>Program Pemanfaatan Potensi Sumber Daya Hutan</t>
  </si>
  <si>
    <t>Kontribusi restribusi daerah sektor Kehutanan terhadap total Pendapatan Asli Daerah /PAD (%)</t>
  </si>
  <si>
    <t>0,7 %</t>
  </si>
  <si>
    <t>Pengembangan Hutan Tanaman</t>
  </si>
  <si>
    <t xml:space="preserve">Jumlah IUPHHK yang dimonitor </t>
  </si>
  <si>
    <t>9 HTI, 1 HA dan 2 RE</t>
  </si>
  <si>
    <t>Pendampingan kelompok usaha Perhutanan Sosial</t>
  </si>
  <si>
    <t>Jumlah laporan fasilitasi pasca izin (monitoring dan evaluasi) perhutanan sosial</t>
  </si>
  <si>
    <t>10 Izin Perhutanan Sosial</t>
  </si>
  <si>
    <t>Jumlah kegiatan pembinaan dan monitoring izin perhutanan sosial</t>
  </si>
  <si>
    <t>11 KPHP</t>
  </si>
  <si>
    <t>Pengembangan Pengujian dan Pengendalian Peredaran Hasil Hutan</t>
  </si>
  <si>
    <t>Jumlah IUPHHK HT/HA dan hutan hak yang sudah mendapat sertifikasi legalitas kayu</t>
  </si>
  <si>
    <t>11 IUPHHK HT/HA, dan Hutan Hak</t>
  </si>
  <si>
    <t>Jumlah IUPHHK HT/HA, IUIPHHK dan hutan hak yang sudah menggunakan aplikasi online untuk penatausahaan hasil hutan kayu</t>
  </si>
  <si>
    <t>11 Pemegang Ijin HT/HA, Industri dan Hutan Hak</t>
  </si>
  <si>
    <t>Jumlah kasus peredaran hasil hutan kayu illegal yang diselesaikan</t>
  </si>
  <si>
    <t>9 kasus</t>
  </si>
  <si>
    <t>Pengembangan Industri dan Pemasaran Hasil Hutan</t>
  </si>
  <si>
    <t>Jumlah sosialisasi/penyuluhan kepada masyarakat, pelaku usaha mengenai pemanfaatan kayu rakyat dan teknologi pengolahan hasil hutan berwawasan lingkungan</t>
  </si>
  <si>
    <t>22 kali</t>
  </si>
  <si>
    <t>Jumlah Industri yang dimonitoring dan dievaluasi</t>
  </si>
  <si>
    <t>15 IUIPHHK</t>
  </si>
  <si>
    <t>Pengembangan Hasil Hutan Non Kayu</t>
  </si>
  <si>
    <t>Jumlah pemohon ijin HHBK yang difasilitasi</t>
  </si>
  <si>
    <t>6 Pemohon</t>
  </si>
  <si>
    <t>Jumlah pemohon ijin HHBK yang di Monitor</t>
  </si>
  <si>
    <t>2 Izin HHBK</t>
  </si>
  <si>
    <t>Jumlah KPH yang melaksanakan pengecekan potensi HHBK</t>
  </si>
  <si>
    <t>2 KPH</t>
  </si>
  <si>
    <t xml:space="preserve">Pemanfaatan dan pengembangan potensi Hasil Hutan di UPTD KPHP Kerinci Unit I </t>
  </si>
  <si>
    <t>Jumlah pemanfaatan hutan di wilayah tertentu</t>
  </si>
  <si>
    <t>UPTD KPHP Unit I Kerinci</t>
  </si>
  <si>
    <t>8 Kelompok</t>
  </si>
  <si>
    <t>Jumlah alat ekonomi produktif</t>
  </si>
  <si>
    <t>Jumlah pemantauan pada areal KPHP yang ada ijin</t>
  </si>
  <si>
    <t>16 kali</t>
  </si>
  <si>
    <t>Monitoring dan fasilitasi PNBP dan PAD sektor Kehutanan</t>
  </si>
  <si>
    <t>Jumlah pengembangan pengujian dan pengendalian peredaran hasil hutan</t>
  </si>
  <si>
    <t>5 kasus</t>
  </si>
  <si>
    <t>Fasilitasi kerjasama dan kemitraan</t>
  </si>
  <si>
    <t>1 kemitraan</t>
  </si>
  <si>
    <t xml:space="preserve">Pemanfaatan dan pengembangan potensi Hasil Hutan di UPTD KPHP Bungo  Unit II dan III </t>
  </si>
  <si>
    <t>UPTD KPHP Unit II Dan III Bungo</t>
  </si>
  <si>
    <t xml:space="preserve">Pemanfaatan dan pengembangan potensi Hasil Hutan di  UPTD KPHP Merangin Unit IV,V dan VI </t>
  </si>
  <si>
    <t>UPTD KPHP Unit IV, V dan VI Merangin</t>
  </si>
  <si>
    <t xml:space="preserve">Pemanfaatan dan pengembangan potensi Hasil Hutan di  UPTD KPHP Hulu Sarolangun VII </t>
  </si>
  <si>
    <t>UPTD KPHP Unit VII Hulu Sarolangun</t>
  </si>
  <si>
    <t xml:space="preserve">Pemanfaatan dan pengembangan potensi Hasil Hutan di UPTD KPHP Hilir Sarolangun  Unit VIII  </t>
  </si>
  <si>
    <t>UPTD KPHP Unit VIII Hilir Sarolangun</t>
  </si>
  <si>
    <t xml:space="preserve">Pemanfaatan dan pengembangan potensi Hasil Hutan di UPTD KPHP Tebo Barat Unit IX </t>
  </si>
  <si>
    <t>UPTD KPHP Unit IX Tebo Barat</t>
  </si>
  <si>
    <t xml:space="preserve"> -</t>
  </si>
  <si>
    <t>Fasilitasi izin Perhutanan Sosial</t>
  </si>
  <si>
    <t>7 KTH</t>
  </si>
  <si>
    <t xml:space="preserve">Pemanfaatan dan pengembangan potensi Hasil Hutan di UPTD KPHP Tebo Timur Unit  X </t>
  </si>
  <si>
    <t>UPTD KPHP Unit X Tebo Timur</t>
  </si>
  <si>
    <t xml:space="preserve">Pemanfaatan dan pengembangan potensi Hasil Hutan di UPTD KPHP Batanghari  Unit  XI dan XII </t>
  </si>
  <si>
    <t>UPTD KPHP Unit XI dan XII Batanghari</t>
  </si>
  <si>
    <t>15 Laporan</t>
  </si>
  <si>
    <t>5 kemitraan</t>
  </si>
  <si>
    <t>Jumlah sosilisasi program kehutanan lingkup KPHP</t>
  </si>
  <si>
    <t>6 Desa</t>
  </si>
  <si>
    <t>Fasilitasi pengembangan hasil hutan non kayu</t>
  </si>
  <si>
    <t>3 Lokasi</t>
  </si>
  <si>
    <t xml:space="preserve">Pemanfaatan dan pengembangan potensi Hasil Hutan di UPTD KPHP Muaro Jambi  Unit  XIII   </t>
  </si>
  <si>
    <t>UPTD KPHP Unit XIII Muaro Jambi</t>
  </si>
  <si>
    <t>Jumlah perluasan saluran pemasaran hasil HHBK madu</t>
  </si>
  <si>
    <t>Jumlah pembangunan petak pengembangan HHBK pengelolaan lebah madu</t>
  </si>
  <si>
    <t xml:space="preserve">Pemanfaatan dan pengembangan potensi Hasil Hutan di UPTD KPHP Tanjung Jabung Timur  Unit  XIV </t>
  </si>
  <si>
    <t>UPTD KPHP Unit XIV Tanjung Jabung Timur</t>
  </si>
  <si>
    <t xml:space="preserve">Pemanfaatan dan pengembangan potensi Hasil Hutan di UPTD KPHP Tanjung Jabung Barat Unit  XV,XVI dan XVII </t>
  </si>
  <si>
    <t>UPTD KPHP Unit XV, XVI dan XVII Tanjung Jabung Barat</t>
  </si>
  <si>
    <t>Pemanfaatan dan pengembangan potensi Hasil Hutan di UPTD TAHURA</t>
  </si>
  <si>
    <t>1 Kemitraan</t>
  </si>
  <si>
    <t>Program Perencanaan dan Pengembangan hutan</t>
  </si>
  <si>
    <t>Prosentase pengelolaan hutan Provinsi Jambi</t>
  </si>
  <si>
    <t xml:space="preserve"> Perencanaan Kegiatan Pengelolaan KPH.KPHL dan cabang Dinas</t>
  </si>
  <si>
    <t xml:space="preserve">Jumlah Peta informasi kehutanan berbasis Geospasial digital sebagai bahan penyusunan rencana dan evaluasi pembangunan kehutanan </t>
  </si>
  <si>
    <t>12 Peta</t>
  </si>
  <si>
    <t xml:space="preserve">   </t>
  </si>
  <si>
    <t>Jumlah Dokumen Rencana Kehutanan Tingkat Provinsi</t>
  </si>
  <si>
    <t>12 Dokumen</t>
  </si>
  <si>
    <t>Perluasan akses layanan informasi pemasaran hasil hutan</t>
  </si>
  <si>
    <t>Jumlah Pelaksanaan Pameran dan update data pembangunan kehutanan pada website</t>
  </si>
  <si>
    <t>4 Pameran</t>
  </si>
  <si>
    <t>Kegiatan Pemantapan dan Evaluasi pelaporan Rencana Aksi Daerah Gas Rumah Kaca (PEP RAD-GRK)</t>
  </si>
  <si>
    <t>Jumlah laporan pemantapan dan evaluasi RAD GRK  Kab./Kota dan jumlah rapat teknis GRK</t>
  </si>
  <si>
    <t xml:space="preserve">Pengelolaan kawasan hutan di UPTD KPHP Kerinci Unit I </t>
  </si>
  <si>
    <t>Luas inventarisasi berkala dan penataan hutan</t>
  </si>
  <si>
    <t>Panjang tingkat penataan batas luar dan batas blok pada wilayah KPHP</t>
  </si>
  <si>
    <t>Jumlah dokumen rencana pengelolaan hutan jangka pendek KPHP Kerinci</t>
  </si>
  <si>
    <t>Indeks perluasan akses layanan informasi dan perpetaan</t>
  </si>
  <si>
    <t xml:space="preserve">Pengelolaan kawasan hutan di UPTD KPHP Bungo Unit II dan III </t>
  </si>
  <si>
    <t>UPTD KPHP Unit II dan III Bungo</t>
  </si>
  <si>
    <t>33,6 km</t>
  </si>
  <si>
    <t>indeks rasionalisasi wilayah kelola dalam rangka revisi RHPJP</t>
  </si>
  <si>
    <t xml:space="preserve">Pengelolaan kawasan hutan di UPTD KPHP Merangin Unit IV,V dan VI </t>
  </si>
  <si>
    <t>1.647 Ha</t>
  </si>
  <si>
    <t>277 km</t>
  </si>
  <si>
    <t xml:space="preserve">Pengelolaan kawasan hutan di UPTD KPHP Hulu Sarolangun Unit VII </t>
  </si>
  <si>
    <t>27,7 km</t>
  </si>
  <si>
    <t xml:space="preserve">Pengelolaan kawasan hutan di UPTD KPHP Hilir Sarolangun Unit VIII   </t>
  </si>
  <si>
    <t xml:space="preserve">Pengelolaan kawasan hutan di UPTD KPHP Tebo Barat  Unit IX </t>
  </si>
  <si>
    <t xml:space="preserve">Pengelolaan kawasan hutan di UPTD KPHP Tebo Timur Unit  X </t>
  </si>
  <si>
    <t xml:space="preserve">Pengelolaan kawasan hutan di UPTD KPHP Batanghari Unit  XI dan XII </t>
  </si>
  <si>
    <t>491,95 Ha</t>
  </si>
  <si>
    <t>10,00 km</t>
  </si>
  <si>
    <t>Jumlah fasilitasi penandaan tanda batas IUPHH Perhutanan Sosial</t>
  </si>
  <si>
    <t>6 IUPHH PS</t>
  </si>
  <si>
    <t>Jumlah fasilitasi pengecekan hasil Cruising pada IUPHH Perhutanan Sosial</t>
  </si>
  <si>
    <t>3 IUPHH PS</t>
  </si>
  <si>
    <t xml:space="preserve">Pengelolaan kawasan hutan di UPTD KPHP Muaro Jambi Unit  XIII  </t>
  </si>
  <si>
    <t>Jumlah peta tematik yang dibuat</t>
  </si>
  <si>
    <t xml:space="preserve">Pengelolaan kawasan hutan di UPTD KPHP Tanjung Jabung Timur Unit  XIV  </t>
  </si>
  <si>
    <t xml:space="preserve">Pengelolaan kawasan hutan di UPTD KPHP Tanjung Jabung Barat Unit  XV,XVI dan XVII </t>
  </si>
  <si>
    <t>UPTD KPHP Unit XV,XVI dan XVII Tanjung Jabung Barat</t>
  </si>
  <si>
    <t>Pengelolaan kawasan hutan di UPTD TAHURA</t>
  </si>
  <si>
    <t>1.000 Ha</t>
  </si>
  <si>
    <t xml:space="preserve">Panjang tingkat penataan batas luar dan batas blok </t>
  </si>
  <si>
    <t>100 km</t>
  </si>
  <si>
    <t>Pengelolaan Hutan Kenali</t>
  </si>
  <si>
    <t>Prosentase pengelolaan hutan kenali</t>
  </si>
  <si>
    <t>Hutan Kenali</t>
  </si>
  <si>
    <t>10 Ha</t>
  </si>
  <si>
    <t>Program Perlindungan dan konservasi Sumber Daya Hutan</t>
  </si>
  <si>
    <t>Persentase penurunan luas kawasan hutan dan lahan terbakar</t>
  </si>
  <si>
    <t>5%  (237,58)</t>
  </si>
  <si>
    <t>Pengendalian dan penanggulangan kebakaran hutan dan lahan</t>
  </si>
  <si>
    <t>Jumlah Sosialisasi pencegahan dan penanggulangan kebakaran hutan dan lahan</t>
  </si>
  <si>
    <t>Kabupaten/Kota Lingkup Prov. Jambi</t>
  </si>
  <si>
    <t>Jumlah Monitoring SDM dan Sapras pengendalian Karhutla</t>
  </si>
  <si>
    <t>Sosialisasi Pencegahan kebakaran hutan dan lahan</t>
  </si>
  <si>
    <t>300 Orang</t>
  </si>
  <si>
    <t>Ground Chek Hotspot (pengecekan titik panas) dalam rangka Pencegahan Kebakaran Hutan dan Lahan</t>
  </si>
  <si>
    <t>Jumlah pelaksanaan Ground Chek Hotspot (pengecekan titik panas) dalam rangka Pencegahan Kebakaran Hutan dan Lahan</t>
  </si>
  <si>
    <t>Dinas Kehutanan, 11 KPHP dan TAHURA</t>
  </si>
  <si>
    <t>11 KPHP dan 2 tahura</t>
  </si>
  <si>
    <t>Berkurangnya potensi terjadinya kebakaran hutan dan lahan</t>
  </si>
  <si>
    <t>Kampanye Pencegahan kebakaran hutan dan lahan</t>
  </si>
  <si>
    <t>Jumlah kampanye pencegahan kebakaran hutan dan lahan</t>
  </si>
  <si>
    <t>Jumlah apel siaga pencegahan kebakaran hutan dan lahan</t>
  </si>
  <si>
    <t xml:space="preserve">Pembentukan/pembinaan Masyarakat Sadar Api (MPA) </t>
  </si>
  <si>
    <t xml:space="preserve">Jumlah Masyarakat Peduli Api (MPA) yang dibentuk </t>
  </si>
  <si>
    <t>35 Kelompok</t>
  </si>
  <si>
    <t xml:space="preserve">Pelatihan keteknikan untuk menunjang PLTB </t>
  </si>
  <si>
    <t xml:space="preserve">Jumlah Pelatihan PLTB </t>
  </si>
  <si>
    <t>Dinas Kehutanan, Tahura  dan KPHP</t>
  </si>
  <si>
    <t xml:space="preserve"> Patroli pencegahan kebakaran hutan dan lahan</t>
  </si>
  <si>
    <t xml:space="preserve">Jumlah patroli Kebakaran hutan dan lahan </t>
  </si>
  <si>
    <t>200 kali</t>
  </si>
  <si>
    <t xml:space="preserve">Pemadaman Kebakaran hutan dan lahan </t>
  </si>
  <si>
    <t>Jumlah pemadaman kebakaran hutan dan lahan</t>
  </si>
  <si>
    <t>130 kali</t>
  </si>
  <si>
    <t>Monev bekas kebakaran hutan dan lahan</t>
  </si>
  <si>
    <t>Jumlah Monev kegiatan bekas kebakaran</t>
  </si>
  <si>
    <t>Dinas Kehutanan Provinsi Jambi</t>
  </si>
  <si>
    <t>Sarana dan prasarana kebakaran hutan dan lahan</t>
  </si>
  <si>
    <t>Jumlah sarana dan prasarana</t>
  </si>
  <si>
    <t>13 Kegiatan</t>
  </si>
  <si>
    <t xml:space="preserve">Monitoring Sumber Daya Manusia dan sarana prasarana kebakaran </t>
  </si>
  <si>
    <t>Jumlah Pelaksanaan Monitoring Sapras Kebakaran  pada Perusahaan</t>
  </si>
  <si>
    <t>33 Kali</t>
  </si>
  <si>
    <t>Jumlah Pembentukan Kelompok MPA</t>
  </si>
  <si>
    <t xml:space="preserve">11 Kelompok </t>
  </si>
  <si>
    <t xml:space="preserve">Jumlah Pengadaan alat pemadam kebakaran </t>
  </si>
  <si>
    <t>2 Unit</t>
  </si>
  <si>
    <t xml:space="preserve">Pengamanan hutan dan peredaran hasil hutan </t>
  </si>
  <si>
    <t>Jumlah Patroli pengamanan hutan dan peredaran hasil hutan</t>
  </si>
  <si>
    <t>20 Kali</t>
  </si>
  <si>
    <t>Jumlah Koordinasi pengamanan hutan</t>
  </si>
  <si>
    <t>18  Kali</t>
  </si>
  <si>
    <t>Penjagaan/pengamanan gudang barang bukti</t>
  </si>
  <si>
    <t>Jumlah kasus penyelidikan tipihut</t>
  </si>
  <si>
    <t>3 kasus</t>
  </si>
  <si>
    <t>Rapat koordinasi pengamanan hutan</t>
  </si>
  <si>
    <t>Penyuluhan kesadaran masyarakat mengenai dampak perusakan hutan</t>
  </si>
  <si>
    <t>Jumlah pelaksanaan temu penyuluh kehutanan</t>
  </si>
  <si>
    <t>Jumlah pembinaan/Monev/supervisi penyuluhan kehutanan</t>
  </si>
  <si>
    <t>11 Kegiatan</t>
  </si>
  <si>
    <t>Jumlah Lomba wanalestari yang terlaksana</t>
  </si>
  <si>
    <t>Pemantapan  Kawasan Hutan</t>
  </si>
  <si>
    <t xml:space="preserve">Jumlah lokasi pelaksanaan sosialisasi tata guna kawasan hutan </t>
  </si>
  <si>
    <t>Monitoring/Pembinaan/saksi ahli</t>
  </si>
  <si>
    <t>11 KPHL</t>
  </si>
  <si>
    <t xml:space="preserve"> Evaluasi Izin Pinjam Pakai Kawasan Hutan di Provinsi Jambi</t>
  </si>
  <si>
    <t>Jumlah IPPKH yang dievalusi kewajibannya</t>
  </si>
  <si>
    <t>2 IPHHK</t>
  </si>
  <si>
    <t>Jumlah Permohonan IPPKH yang diorientasi/pemeriksaan lapangan</t>
  </si>
  <si>
    <t>3 IPHHK</t>
  </si>
  <si>
    <t>Fasilitasi Penanganan Konflik dalam Kawasan Hutan</t>
  </si>
  <si>
    <t>Jumlah Penanganan Konflik yang diselesaikan</t>
  </si>
  <si>
    <t xml:space="preserve">6 Konflik </t>
  </si>
  <si>
    <t>Konservasi kawasan esensial (bernilai ekosistem penting) dan keaneka ragaman hayati</t>
  </si>
  <si>
    <t>Jumlah identifikasi kawasan esensial di provinsi Jambi</t>
  </si>
  <si>
    <t xml:space="preserve">Pengamanan dan perlindungan hutan di UPTD KPHP Kerinci Unit I </t>
  </si>
  <si>
    <t>Persentase penurunan jumlah kerusakan hutan</t>
  </si>
  <si>
    <t>Jumlah Fasilitasi Penanganan Konflik dalam Kawasan Hutan</t>
  </si>
  <si>
    <t>Jumlah Penyuluhan kesadaran masyarakat mengenai dampak perusakan hutan</t>
  </si>
  <si>
    <t>10 Kali</t>
  </si>
  <si>
    <t xml:space="preserve">Pengamanan dan perlindungan hutan di UPTD KPHP Bungo  Unit II dan III   </t>
  </si>
  <si>
    <t>Patroli Pengendalian dan Penanggulangan Kebakaran Hutan dan Lahan Dalam Provinsi Jambi</t>
  </si>
  <si>
    <t>Patroli Pengamanan hutan dan peredaran hasil hutan</t>
  </si>
  <si>
    <t>Jumlah Kegiatan Pemberdayaan Masyarakat</t>
  </si>
  <si>
    <t>2 ijin</t>
  </si>
  <si>
    <t>Jumlah Fasilitasi Penyuluh</t>
  </si>
  <si>
    <t>9 orang</t>
  </si>
  <si>
    <t xml:space="preserve">Pengamanan dan perlindungan hutan di UPTD KPHP Merangin Unit IV,V dan VI </t>
  </si>
  <si>
    <t xml:space="preserve">Pengamanan dan perlindungan hutan di UPTD KPHP Hulu Sarolangun Unit VII  </t>
  </si>
  <si>
    <t>UPTD KPHP Unit  VII Hulu Sarolangun</t>
  </si>
  <si>
    <t xml:space="preserve">Pengamanan dan perlindungan hutan di UPTD KPHP  Hilir Sarolangun Unit VIII   </t>
  </si>
  <si>
    <t>UPTD KPHP Unit  VIII Hilir Sarolangun</t>
  </si>
  <si>
    <t>10 lokasi</t>
  </si>
  <si>
    <t>Persentase Fasilitasi Penanganan Konflik dalam Kawasan Hutan</t>
  </si>
  <si>
    <t>Persentase penyelesaian tindak pidana kejahatan bidang kehutanan</t>
  </si>
  <si>
    <t xml:space="preserve">Pengamanan dan perlindungan hutan di UPTD KPHP Tebo Barat   Unit IX </t>
  </si>
  <si>
    <t>UPTD KPHP Unit  IX Tebo Barat</t>
  </si>
  <si>
    <t xml:space="preserve">Pengamanan dan perlindungan hutan di UPTD KPHP Tebo Timur  Unit  X </t>
  </si>
  <si>
    <t>UPTD KPHP Unit  X Tebo Timur</t>
  </si>
  <si>
    <t xml:space="preserve">Pengamanan dan perlindungan hutan di UPTD KPHP Batanghari  Unit  XI dan XII </t>
  </si>
  <si>
    <t>UPTD KPHP Unit  XI dan XII Batanghari</t>
  </si>
  <si>
    <t xml:space="preserve"> - </t>
  </si>
  <si>
    <t xml:space="preserve">Pengamanan dan perlindungan hutan di UPTD KPHP  Muaro Jambi  Unit  XIII </t>
  </si>
  <si>
    <t>UPTD KPHP Unit  XIII Muaro Jambi</t>
  </si>
  <si>
    <t xml:space="preserve">Pengamanan dan perlindungan hutan di UPTD KPHP Tanjung Jabung Timur  Unit  XIV </t>
  </si>
  <si>
    <t xml:space="preserve">Pengamanan dan perlindungan hutan di UPTD KPHP Tanjung Jabung Barat Unit  XV,XVI dan XVII </t>
  </si>
  <si>
    <t>UPTD KPHP Unit  XV, XVI dan XVII Tanjung Jabung Barat</t>
  </si>
  <si>
    <t xml:space="preserve">Pengamanan dan perlindungan hutan di UPTD TAHURA </t>
  </si>
  <si>
    <t>Pendampingan dan penyuluhan masyarakat sekitar hutan</t>
  </si>
  <si>
    <t>Jumlah Fasilitasi SDM Masyarakat melalui pelatihan</t>
  </si>
  <si>
    <t>3 Kali</t>
  </si>
  <si>
    <t>Jumlah Pendampingan dan penyuluhan masyarakat sekitar hutan</t>
  </si>
  <si>
    <t>4 Desa sikitar hutan</t>
  </si>
  <si>
    <t>jumlah pengadaan alat ekonomi produktif</t>
  </si>
  <si>
    <t>Program : Rehabilitasi Hutan dan Lahan</t>
  </si>
  <si>
    <t>persentase Penurunan lahan kritis</t>
  </si>
  <si>
    <t>0,1 % (844 Ha)</t>
  </si>
  <si>
    <t>Pembuatan bibit / benih tanaman kehutanan</t>
  </si>
  <si>
    <t>Jumlah bibit / benih tanaman kehutanan untuk KPH, Taman Hutan Kenali dan TAHURA</t>
  </si>
  <si>
    <t>10 Ha Taman Hutan Kenali</t>
  </si>
  <si>
    <t>Pemeliharaan Kawasan Hutan Industri dan Hutan Wisata</t>
  </si>
  <si>
    <t>luas Taman Hutan Kenali  dan Kebun Raya Bukit Sari  yang di pelihara</t>
  </si>
  <si>
    <t>Pengelolaan  Hutan Kenali</t>
  </si>
  <si>
    <t>Jumlah unit Fasilitas rekreasi dan Pendidikan di Taman Hutan Kenali</t>
  </si>
  <si>
    <t>bibit yang berkualitas</t>
  </si>
  <si>
    <t>Jenis Bibit Tanaman Kehutanan yang Berkualitas ( sertifikat )dan Koleksi Tumbuhan Dataran Rendah Sumatera</t>
  </si>
  <si>
    <t>Pembinaan, Pengendalian dan Pengawasan gerakan rehabilitasi hutan dan Lahan</t>
  </si>
  <si>
    <t>Jumlah IPPKH yang telah dievalusi</t>
  </si>
  <si>
    <t>220 Ha</t>
  </si>
  <si>
    <t>43 izin</t>
  </si>
  <si>
    <t>Jumlah Sosialisasi  rehabilitasi DAS</t>
  </si>
  <si>
    <t>12 UPTD (KPHP dan Tahura)</t>
  </si>
  <si>
    <t>Monitoring Pengelolaan DAS</t>
  </si>
  <si>
    <t>Jumlah lokasi kegiatan monev Pengeloaan DAS Provinsi Jambi</t>
  </si>
  <si>
    <t>11 Dokumen</t>
  </si>
  <si>
    <t xml:space="preserve">Rehabilitasi kawasan hutan di UPTD  KPHP Kerinci Unit I </t>
  </si>
  <si>
    <t>Luas penanaman pohon di dalam kawasan hutan</t>
  </si>
  <si>
    <t>Luas penanaman pohon di  luar kawasan hutan</t>
  </si>
  <si>
    <t>Luas Pemeliharaan tahun 1 (T+1) dan tahun berjalan</t>
  </si>
  <si>
    <t>15 Ha</t>
  </si>
  <si>
    <t>Luas Penanaman di hutan ada</t>
  </si>
  <si>
    <t>80 Ha</t>
  </si>
  <si>
    <t xml:space="preserve">Rehabilitasi  kawasan hutan di UPTD KPHP Bungo Unit  II dan III </t>
  </si>
  <si>
    <t>12 Ha</t>
  </si>
  <si>
    <t>14 Ha</t>
  </si>
  <si>
    <t>26 ha</t>
  </si>
  <si>
    <t xml:space="preserve">Rehabilitasi  kawasan hutan di UPTD KPHP Merangin Unit IV, V dan VI </t>
  </si>
  <si>
    <t>20 Ha</t>
  </si>
  <si>
    <t>30 Ha</t>
  </si>
  <si>
    <t>Rehabilitasi kawasan hutan di UPTD KPHP Hulu Sarolangun Unit VII</t>
  </si>
  <si>
    <t xml:space="preserve">Rehabilitasi kawasan hutan di UPTD KPHP Hilir Sarolangun Unit VIII </t>
  </si>
  <si>
    <t>UPTD KPHP Unit  VIII Hilir  Sarolangun</t>
  </si>
  <si>
    <t xml:space="preserve">Rehabilitasi  kawasan hutan di UPTD KPHP Tebo Barat Unit IX </t>
  </si>
  <si>
    <t xml:space="preserve">Rehabilitasi  kawasan hutan di UPTD KPHP Tebo Timur Unit X </t>
  </si>
  <si>
    <t xml:space="preserve">Rehabilitasi  kawasan hutan di UPTD KPHP  Batanghari Unit XI dan XII </t>
  </si>
  <si>
    <t>Rehabilitasi kawasan hutan di UPTD KPHP Muaro Jambi Unit XIII</t>
  </si>
  <si>
    <t xml:space="preserve">Rehabilitasi  kawasan hutan di UPTD KPHP Tanjung Jabung Timur Unit XIV </t>
  </si>
  <si>
    <t xml:space="preserve">Rehabilitasi  kawasan hutan di UPTD KPHP Tanjung Jabung Barat Unit XV, XVI dan XVII </t>
  </si>
  <si>
    <t>Rehabilitasi  kawasan hutan di UPTD Tahura</t>
  </si>
  <si>
    <t>SEKRETARIAT DPRD PROVINSI JAMBI</t>
  </si>
  <si>
    <t>PERSENTASE PELAYANAN ADMINISTRASI PERKANTORAN</t>
  </si>
  <si>
    <t>.-</t>
  </si>
  <si>
    <t>Sekretariat DPRD Provinsi Jambi</t>
  </si>
  <si>
    <t>1.700 lembar</t>
  </si>
  <si>
    <t>Kegiatan Penyediaan Jasa Komunikasi Sumber Daya Air / Listrik</t>
  </si>
  <si>
    <t>Sekretariat DPRD Provinsi Jambi dan Rumah Dinas Pimpinan</t>
  </si>
  <si>
    <t>4 unit rumah dinas dan 1 unit gedung kantor / bulan</t>
  </si>
  <si>
    <t>Periode penggunaan jasa peralatan dan perlengkapan kantor</t>
  </si>
  <si>
    <t>2 macam / tahun</t>
  </si>
  <si>
    <t>Kegiatan Penyediaan Jasa Pemeliharaan Kesehatan</t>
  </si>
  <si>
    <t>Jumlah anggota DPRD yang dijamin kesehatannya</t>
  </si>
  <si>
    <t xml:space="preserve">55 anggota </t>
  </si>
  <si>
    <t>Kegiatan Penyediaan Jaminan Barang Milik Daerah</t>
  </si>
  <si>
    <t>Periode penjaminan barang milik daerah</t>
  </si>
  <si>
    <t>4 unit rumah jabatan dan 41 unit mobil / tahun</t>
  </si>
  <si>
    <t>Kegiatan Penyediaan Jasa Pemeliharaan dan Perizinan Kendaraan Dinas Operasional</t>
  </si>
  <si>
    <t>Jumlah kendaraan dinas/ operasional yang terpelihara dan diperpanjang izinnya</t>
  </si>
  <si>
    <t>39 unit mobil dan 40 motor</t>
  </si>
  <si>
    <t>3 macam / bulan</t>
  </si>
  <si>
    <t>75 jenis ATK</t>
  </si>
  <si>
    <t>61 jenis cetak dan 16 jenis penggandaan</t>
  </si>
  <si>
    <t>Kegiatan Penyediaan Komponen Instalasi Listrik / Penerangan Kantor</t>
  </si>
  <si>
    <t>jumlah komponen instalasi listrik/ penerangan bangunan kantor</t>
  </si>
  <si>
    <t>29 jenis</t>
  </si>
  <si>
    <t>Kegiatan Penyediaan Bahan Bacaan dan Peraturan Per-UU</t>
  </si>
  <si>
    <t>Sekretariat DPRD Provinsi Jambi dan Rumag Dinas Pimpinan</t>
  </si>
  <si>
    <t>116.640 eksamplar</t>
  </si>
  <si>
    <t xml:space="preserve">Jumlah peserta rapat/tamu/dll </t>
  </si>
  <si>
    <t>Kegiatan Rapat Koordinasi, Konsultasi dan Monitoring ke Luar Daerah</t>
  </si>
  <si>
    <t>Daerah / Tempat Penyelenggara Kegiatan</t>
  </si>
  <si>
    <t>PROGRAM PENINGKATAN SARANA DAN PRASARANA APARATUR</t>
  </si>
  <si>
    <t>PERSENTASE PENINGKATAN SARAN DAN PRASARANA APARATUR</t>
  </si>
  <si>
    <t>Kegiatan Pengadaan Kendaraan Dinas Operasional</t>
  </si>
  <si>
    <t>4 unit mobil</t>
  </si>
  <si>
    <t>Kegiatan Pengadaan Peralatan Rumah Jabatan</t>
  </si>
  <si>
    <t>Jumlah jenis pengadaan peralatan rumah jabatan</t>
  </si>
  <si>
    <t>Rumah Dinas Pimpinan DPRD Provinsi Jambi</t>
  </si>
  <si>
    <t>13 macam peralatan</t>
  </si>
  <si>
    <t>5 macam peralatan</t>
  </si>
  <si>
    <t>Kegiatan Pemeliharaan Rutin / Berkala Rumah Jabatan</t>
  </si>
  <si>
    <t>Jumlah rumah jabatan yang terpelihara</t>
  </si>
  <si>
    <t>4 unit rumah jabatan</t>
  </si>
  <si>
    <t>Kegiatan Pemeliharaan Rutin / Berkala Gedung Kantor</t>
  </si>
  <si>
    <t>1 unit gedung kantor</t>
  </si>
  <si>
    <t>Kegiatan Pemeliharaan Rutin / Berkala Peralatan Rumah Jabatan</t>
  </si>
  <si>
    <t>Jumlah  peralatan rumah jabatan yang terpelihara</t>
  </si>
  <si>
    <t>8 macam peralatan</t>
  </si>
  <si>
    <t>16 macam peralatan</t>
  </si>
  <si>
    <t>Kegiatan Rehabilitasi Sedang / Berat Rumah Jabatan</t>
  </si>
  <si>
    <t>Jumlah rumah jabatan yang direhab sedang/ berat</t>
  </si>
  <si>
    <t>4 unit rumah dinas</t>
  </si>
  <si>
    <t>Kegiatan Rehabilitasi Sedang / Berat Gedung Kantor</t>
  </si>
  <si>
    <t xml:space="preserve">PROGRAM PENINGKATAN DISIPLIN APARATUR  </t>
  </si>
  <si>
    <t>PERSENTASE PNS YANG DISIPLIN</t>
  </si>
  <si>
    <t>Kegiatan Pengadaan Pakaian Dinas dan Perlengkapannya</t>
  </si>
  <si>
    <t>641 stel pakaian dinas untuk Anggota Dewan periode 2019-2024, serta PNS, PTT</t>
  </si>
  <si>
    <t xml:space="preserve">PROGRAM PENINGKATAN KAPASITAS SUMBER DAYA APARATUR  </t>
  </si>
  <si>
    <t>PERSENTASE PENINGKATAN KAPASITAS SUMBERDAYA APARATUR</t>
  </si>
  <si>
    <t>Kegiatan Kursus, Pelatihan dan Bimbingan Teknis</t>
  </si>
  <si>
    <t>Jumlah pegawai yang mengikuti kursus, pelatihan dan bimbingan teknis</t>
  </si>
  <si>
    <t>9 orang / 2 kali bintek</t>
  </si>
  <si>
    <t xml:space="preserve">PROGRAM PENINGKATAN KAPASITAS LEMBAGA DPRD  </t>
  </si>
  <si>
    <t>PERSETASE PENINGKATAN KAPASITAS LEMBAGA DPRD</t>
  </si>
  <si>
    <t>Kegiatan Pembahasan Rancangan Perda</t>
  </si>
  <si>
    <t>Jumlah Ranperda yang dibahas dan ditetapkan</t>
  </si>
  <si>
    <t>15 Ranperda</t>
  </si>
  <si>
    <t>Kegiatan Reses</t>
  </si>
  <si>
    <t>Jumlah Reses</t>
  </si>
  <si>
    <t>Daerah Pemilihan masing-masing angota</t>
  </si>
  <si>
    <t>Kegiatan Kunjungan Kerja dan Peninjauan Lapangan Pimpinan dan Anggota DPRD ke Dalam Daerah</t>
  </si>
  <si>
    <t>Jumlah Kunker dan Peninjauan Lapangan</t>
  </si>
  <si>
    <t>Daerah Tujuan Kabupaten / Kota</t>
  </si>
  <si>
    <t>1 kali Kunker dan 3 kali Peninjauan lapangan</t>
  </si>
  <si>
    <t>Kegiatan Peningkatan Kapasitas Pimpinan dan Anggota DPRD</t>
  </si>
  <si>
    <t xml:space="preserve">Jumlah Bintek yang diikuti Anggota Dewan </t>
  </si>
  <si>
    <t>Daerah / Tempat Penyelenggaraan Kegiatan</t>
  </si>
  <si>
    <t>Kegiatan Pembahasan Ranperda Inisiatif</t>
  </si>
  <si>
    <t>4 Ranperda</t>
  </si>
  <si>
    <t>Kegiatan Publikasi Rapat-Rapat Paripurna DPRD</t>
  </si>
  <si>
    <t>Jumlah Rapat Paripurna yang dipublikasikan</t>
  </si>
  <si>
    <t>4 rapat paripurna</t>
  </si>
  <si>
    <t xml:space="preserve">Kegiatan Optimalisasi Pelayanan Keprotokolan, Informasi, Komunikasi, dan Kehumasan bagi Pimpinan dan Anggota DPRD </t>
  </si>
  <si>
    <t>Jumlah kegiatan pelayanan terhadap kegiatan DPRD</t>
  </si>
  <si>
    <t>BADAN KEPEGAWAIAN DAERAH</t>
  </si>
  <si>
    <t>Program Penataan, Perencanaan dan Rekruitmen SDM Aparatur Berbasis Kompetensi</t>
  </si>
  <si>
    <t>Persentase Pelaksanaan Rekruimen CPNS sistem CAT</t>
  </si>
  <si>
    <t>Persentase Penurunan Jumlah Pengaduan Masyarakat Dalam Seleksi Penerimaan CPNS dan Praja IPDN</t>
  </si>
  <si>
    <t>Persentase Peningkatan PNS yang didistribusikan dalam rangka penataan dan  kebutuhan formasi</t>
  </si>
  <si>
    <t>Persentase  Penurunan Jumlah Pegawai Non PNS/ PPK dalam rangka penataan</t>
  </si>
  <si>
    <t>Penyusunan Rencana Aksi Penataan dan Distribusi PNS</t>
  </si>
  <si>
    <t>Tersusunnya Dokumen Rencana Aksi Penataan dan Distribusi PNS Tahun 2017</t>
  </si>
  <si>
    <t xml:space="preserve"> 1Dokumen</t>
  </si>
  <si>
    <t>Penyusunan Perencanaan Formasi PNS/PPPK Lima Tahuan dan Tahunan</t>
  </si>
  <si>
    <t>Tersusunnnya Dokumen Perencanaan Formasi PNS/PPPK Lima Tahunan dan Tahunan</t>
  </si>
  <si>
    <t xml:space="preserve"> 2 Dokumen</t>
  </si>
  <si>
    <r>
      <t> Seleksi CPNS/PPPK berbasis sistem CAT (</t>
    </r>
    <r>
      <rPr>
        <i/>
        <sz val="10"/>
        <color theme="1"/>
        <rFont val="Calibri"/>
        <family val="2"/>
        <scheme val="minor"/>
      </rPr>
      <t>computer assited test</t>
    </r>
    <r>
      <rPr>
        <sz val="10"/>
        <color theme="1"/>
        <rFont val="Calibri"/>
        <family val="2"/>
        <scheme val="minor"/>
      </rPr>
      <t>)</t>
    </r>
  </si>
  <si>
    <t>Jumlah Peserta Ujian CPNS/PPPK sistem CAT</t>
  </si>
  <si>
    <t>10.000 Pelamar</t>
  </si>
  <si>
    <t xml:space="preserve"> 11.000 Pelamar</t>
  </si>
  <si>
    <t>Seleksi Calon Praja IPDN secara terbuka</t>
  </si>
  <si>
    <t>Jumlah Peserta Seleksi Calon Praja IPDN secara terbuka</t>
  </si>
  <si>
    <t>400 orang;</t>
  </si>
  <si>
    <t xml:space="preserve"> 400 orang</t>
  </si>
  <si>
    <t>30 orang diangkat</t>
  </si>
  <si>
    <t>Penataan Pegawai Non PNS/PPPK/ Tenaga Kontrak</t>
  </si>
  <si>
    <t>Rasionalisasi Jumlah Pegawai Non PNS/PTT/ Tenaga Kontrak dan Jumlah PNS yang didistribusikan antar SKPD/Antar Daerah/Antar Daerah dan Kementerian  dalam rangka penataan dan kebutuhan di Lingkungan Pemprov</t>
  </si>
  <si>
    <t>Program Promosi dan Pengisian Jabatan Pimpinan Tinggi  Secara Terbuka</t>
  </si>
  <si>
    <t>Persentase Peningkatan Jumlah Penyusunan Standar Kompetensi Jabatan Pimpinan Tinggi/Jabatan Administrator/Jabatan Pengawas</t>
  </si>
  <si>
    <t>Persentase Peningkatan Jumlah Pejabat yang mengikuti Assesmen Center Jabatan Pimpinan Tinggi (JPT)/Jabatan Administrator (JA)/Jabatan Pengawas (JP)</t>
  </si>
  <si>
    <t xml:space="preserve">JPT = 100 %;  </t>
  </si>
  <si>
    <t xml:space="preserve">JPT = 100 %; </t>
  </si>
  <si>
    <t xml:space="preserve">JA   = 37,40 %, </t>
  </si>
  <si>
    <t xml:space="preserve">JA   =  56,10 %, </t>
  </si>
  <si>
    <t>JP = 0 %</t>
  </si>
  <si>
    <t>JP  = 0 %</t>
  </si>
  <si>
    <t>Persentase Pengisian Jabatan Pimpinan Tinggi (JPT)/Jabatan Administrator (JA)/Jabatan Pengawas (JP) sesuai standar kompetensi jabatan</t>
  </si>
  <si>
    <t>Persentase Pengisian Jabatan Pimpinan Tinggi Secara Terbuka</t>
  </si>
  <si>
    <t>Pengisian Jabatan Pimpinan Tinggi Pratama</t>
  </si>
  <si>
    <t>Jumlah Penyelenggaraan Pengisian Jabatan Pimpinan Tinggi Seleksi Terbuka</t>
  </si>
  <si>
    <t>Pengisian Jabatan Pimpinan Tinggi Madya</t>
  </si>
  <si>
    <t>1kali</t>
  </si>
  <si>
    <t xml:space="preserve">Seleksi Pejabat Administrasi </t>
  </si>
  <si>
    <t>Jumlah penyelenggaraan Jabatan Administrator dan Jabatan Pengawas</t>
  </si>
  <si>
    <t>1 Kegiatan</t>
  </si>
  <si>
    <t>Program Profesionalisasi PNS</t>
  </si>
  <si>
    <t xml:space="preserve">  Persentase Peningkatan Jumlah PNS berpendidikan Sarjana;</t>
  </si>
  <si>
    <t>Persentase Peningkatan Jumlah Pejabat yang Menduduki Jabatan yang Telah Lulus Diklat Pim :</t>
  </si>
  <si>
    <t>PIM II = 93 %</t>
  </si>
  <si>
    <t>PIM II  = 94 %</t>
  </si>
  <si>
    <t>PIM III = 94 %</t>
  </si>
  <si>
    <t>PIM III = 96 %</t>
  </si>
  <si>
    <t xml:space="preserve">PIM IV = 94 % </t>
  </si>
  <si>
    <t xml:space="preserve">PIM IV = 96 % </t>
  </si>
  <si>
    <t>Peningkatan Kemampuan ASN Melalui Pemberian Bea Siswa Tugas Belajar Dan Cost Sharing</t>
  </si>
  <si>
    <t xml:space="preserve">Jumlah PNS Penerima Beasiswa Tugas Belajar, PPDS, Cost Sharing, dan Bantuan Biaya Pendidikan izin Belajar </t>
  </si>
  <si>
    <t>35 orang PNS Penerima Tubel Baru (S2, S3, PPDS, Cost Sharing)</t>
  </si>
  <si>
    <t>10 orang PNS Penerima Bantuan Tubel, Cost Sharing  Lanjutan</t>
  </si>
  <si>
    <t>Peningkatan kemampuan ASN Melalui Pengembangan Kompetensi, Diklat, Bimtek, Seminar, Kursus, Sosialisasi dan Workshop</t>
  </si>
  <si>
    <t>Jumlah PNS BKD yang mengikuti Diklat teknis atau Kepemimpinan</t>
  </si>
  <si>
    <t>Penyelengaraan Ujian Dinas dan Ujian Kenaikan Pangkat Penyesuaian Ijazah</t>
  </si>
  <si>
    <t>Jumlah Peserta Ujian Dinas Tingkat I dan Tingkat II dari Pemprov Jambi dan Kab/Kota dan Jumlah Peserta Ujian Penyesuaian Ijazah dari Pemprov Jambi dan Kab/Kota</t>
  </si>
  <si>
    <t>540  orang</t>
  </si>
  <si>
    <t>800 orang</t>
  </si>
  <si>
    <t xml:space="preserve">Pelayanan Administrasi Jabatan Fungsional Tertentu </t>
  </si>
  <si>
    <t>Jumlah PNS yang menduduki JFT</t>
  </si>
  <si>
    <t>6118 orang</t>
  </si>
  <si>
    <t xml:space="preserve"> 6315 orang</t>
  </si>
  <si>
    <t>Pemantauan Disiplin PNS dan Non PNS/PPPK</t>
  </si>
  <si>
    <t>Jumlah penyelenggaraan pemantauan disiplin PNS/Non PNS/PPPK</t>
  </si>
  <si>
    <t>12 Laporan Absensi</t>
  </si>
  <si>
    <t>Penanganan Kasus-Kasus Pelanggaran Disiplin PNS</t>
  </si>
  <si>
    <t>Jumlah penanganan kasus-kasus pelanggaran disiplin PNS/Non PNS/PPPK</t>
  </si>
  <si>
    <t>15 kasus</t>
  </si>
  <si>
    <t xml:space="preserve">Pelaporan Harta Kekayaan ASN (LHK ASN) </t>
  </si>
  <si>
    <t xml:space="preserve">Jumlah PNS yang menyampaikan LHKASN </t>
  </si>
  <si>
    <t>Pelaksanaan Sumpah/ Janji PNS</t>
  </si>
  <si>
    <t>Jumlah pengambilansumpah/janji PNS</t>
  </si>
  <si>
    <t>Program Peningkatan Kesejahteraan PNS dan Pemberian Penghargaan PNS</t>
  </si>
  <si>
    <t>Tersusunnya Pergub Pemberian Tunjangan Kinerja/Tunjangan Kesejahteraan sesuai evaluasi jabatan dan kelas jabatan</t>
  </si>
  <si>
    <t>Peningkatan jumlah pemberian penghargaan Satya Lencana Karya Satya;</t>
  </si>
  <si>
    <t xml:space="preserve">350 PNS Pemprov </t>
  </si>
  <si>
    <t xml:space="preserve">400 PNS Pemprov     </t>
  </si>
  <si>
    <t>1300 PNS Kab/Kota</t>
  </si>
  <si>
    <t>1350 PNS Kab/Kota</t>
  </si>
  <si>
    <t xml:space="preserve">Persentase peningkatan jumlah PNS Berprestasi yang dipromosikan dalam jabatan </t>
  </si>
  <si>
    <t>Penyusunan, Monitoring dan Evaluasi Pemberian Tunjangan Kinerja/Tunjangan Kesejahteraan Secara Bertahap</t>
  </si>
  <si>
    <t>Tersusunnya Pergub Pemberian Tunjangan Kinerja/Tunjangan Kesejahteraan sesuai evaluasi jabatan dan kelas jabatan dan Verifikasi pemberian Tunjangan Kinerja/Tunjangan Kesejahteraan</t>
  </si>
  <si>
    <t>46 Lap. Verifikasi SKPD</t>
  </si>
  <si>
    <t>Pemberian Penghargaan dan Kesejateraan PNS</t>
  </si>
  <si>
    <t>Jumlah pemberian pemberian penghargaan Satya Lencana Karya Satya</t>
  </si>
  <si>
    <t>450 PNS Pemprov</t>
  </si>
  <si>
    <t>500 PNS Pemprov</t>
  </si>
  <si>
    <t>1400 PNS Kab/Kota</t>
  </si>
  <si>
    <t>Terlaksananya  Pemberian Penghargaan PNS Berprestasi</t>
  </si>
  <si>
    <t xml:space="preserve">Pengadaan Pakaian Dinas Beserta Kelengkapannya </t>
  </si>
  <si>
    <t xml:space="preserve">Terpenuhinya kebutuhan pakaian dinas Pegawai BKD </t>
  </si>
  <si>
    <t xml:space="preserve">Program peningkatan kapasitas sumber daya aparatur </t>
  </si>
  <si>
    <t>Persentase peningkatan koordinasi program kerja KORPRI</t>
  </si>
  <si>
    <t>Rapat Koordinasi Tahunan KORPRI se Provinsi Jambi</t>
  </si>
  <si>
    <t>jumlah program /kegiatan yang di rumuskan</t>
  </si>
  <si>
    <t>6 program</t>
  </si>
  <si>
    <t xml:space="preserve">Program Pembinaan Bakat dan Peningkatan Prestasi Anggota KORPRI di Bidang Olah Raga </t>
  </si>
  <si>
    <t>Jumlah anggota KORPRI yang meningkat prestasinya di bidang Olah Raga</t>
  </si>
  <si>
    <t>Pekan Olah Raga  KORPRI Tingkat Nasional</t>
  </si>
  <si>
    <t>Jumlah atlet anggota KORPRI Provinsi Jambi yang berprestasi</t>
  </si>
  <si>
    <t>42 Orang Atlet</t>
  </si>
  <si>
    <t xml:space="preserve">Program Pembinaan Bakat dan Peningkatan Prestasi Anggota KORPRI di Bidang Keagamaan Mental dan Rohani  </t>
  </si>
  <si>
    <t>Jumlah anggota KORPRI yang meningkat prestasinya di bidang Keagamaan dan Kerohanian</t>
  </si>
  <si>
    <t xml:space="preserve">Pembelajaran Seni Baca Al Qur'an  </t>
  </si>
  <si>
    <t>Terselenggaranya pembinaan mental dan kerukunan hidup beragama bagi anggota Korpri dan pembelajaran seni baca al quran</t>
  </si>
  <si>
    <t>MTQ Tingkat Nasional</t>
  </si>
  <si>
    <t xml:space="preserve">Terselenggaranya MTQ Tingkat Nasional bagi anggota Korpri </t>
  </si>
  <si>
    <t>Luar Jambi</t>
  </si>
  <si>
    <t>5 cabang</t>
  </si>
  <si>
    <t>Program Pelayanan Publik di Bidang Kepegawaian</t>
  </si>
  <si>
    <t>Persentase peningkatan jumlah layanan di bidang kepegawaian</t>
  </si>
  <si>
    <t>8,5%</t>
  </si>
  <si>
    <t>Persentase peningkatan Indeks Kepuasan Masyarakat atas Pelayanan Bidang Kepegawaian</t>
  </si>
  <si>
    <t>Penurunan jumlah pengaduan masyarakat atas Pelayanan Bidang Kepegawaian</t>
  </si>
  <si>
    <t>7 pengaduan</t>
  </si>
  <si>
    <t>Persentase tata kelola Pelayanan Bidang Kepegawaian berbasis IT</t>
  </si>
  <si>
    <t>Pelayanan administrasi pendidikan lanjutan aparatur sipil negara</t>
  </si>
  <si>
    <t>Jumlah pemberian/penerbitan Izin/SK Tugas B elajar (SK Tubel), Surat Izin Belajar (SIB), dan izin penggunaan gelar sarjana (IPGS)</t>
  </si>
  <si>
    <t>SK Tubel = 78 org</t>
  </si>
  <si>
    <t>SIB = 65 org</t>
  </si>
  <si>
    <t>PGS = 55 org</t>
  </si>
  <si>
    <t>PGS =60 org</t>
  </si>
  <si>
    <t>Pelayanan Pengangkatan CPNS, Kenaikan Pangkat PNS dan Pensiun</t>
  </si>
  <si>
    <t>SK Kenaikan Pangkat (KP), SK Pensiun, SK PNS, Penyesuaian Masa Kerja</t>
  </si>
  <si>
    <t>SK CPNS = 100 %</t>
  </si>
  <si>
    <t>SK KP = 3.400 org</t>
  </si>
  <si>
    <t>SK KP = 3.500 org</t>
  </si>
  <si>
    <t>Pelayanan Mutasi dan Kenaikan Gaji Berkala</t>
  </si>
  <si>
    <t>Jumlah SK Mutasi Pindah Antar Instansi dan Pelayanan Administrasi Kepegawaian PNS Pemprov Jambi</t>
  </si>
  <si>
    <t>3.480 SK</t>
  </si>
  <si>
    <t>3600 SK</t>
  </si>
  <si>
    <t>Pengelolaan, pelayanan dan fasilitas penerbitan Kartu Pegawai (Karpeg), Kartu Pegawai Elektronik (KPE), kartu Istri (Karis)/Kartu suami (Karsu)</t>
  </si>
  <si>
    <t>Jumlah penerbitan Kartu Pegawai (Karpeg), Kartu Pegawai Elektronik (KPE), kartu Istri (Karis)/Kartu suami (Karsu) dan Kartu Identitas Pegawai ASN</t>
  </si>
  <si>
    <t>150 KARIS/KARSU</t>
  </si>
  <si>
    <t>120 KARPEG</t>
  </si>
  <si>
    <t>150 KARPEG</t>
  </si>
  <si>
    <t>300 Surat Cuti</t>
  </si>
  <si>
    <t>150 KPE</t>
  </si>
  <si>
    <t>Sosialisasi Peraturan  Perundang-undangan di Bidang kepegawaian</t>
  </si>
  <si>
    <t>Jumlah Sosialisasi Peraturan  Perundang-undangan di Bidang kepegawaian</t>
  </si>
  <si>
    <t>Program Penyusunan Kebijakan, Koordinasi, Monitoring dan Evaluasi Pertimbangan Jabatan dan kepangkatan</t>
  </si>
  <si>
    <t>Jumlah Produk Hukum Daerah (Perda/ Pergub, Surat Edaran) di Bidang Kepegawaian</t>
  </si>
  <si>
    <t>1 NA Raperda Tupoksi BKD;  5 Pergub; 10 SE; 44 SOP</t>
  </si>
  <si>
    <t>5 Pergub; 10 SE; 5 SOP</t>
  </si>
  <si>
    <t>Terbangunnya hubungan sinergis antara Provinsi dan Kab/Kota</t>
  </si>
  <si>
    <t>Penyelenggaraan Rapat Koordinasi/Rapat Kerja/Forum kepala BKD se Provinsi/FGD di Bidang Kepegawaian</t>
  </si>
  <si>
    <t>Terselenggaranya Rapat Koordinasi/Rapat Kerja/Forum kepala BKD se Provinsi/FGD di Bidang Kepegawaian</t>
  </si>
  <si>
    <t>Monitoring, Evaluasi dan Pelaporan Kegiatan</t>
  </si>
  <si>
    <t>Terlaksananya monitoring , evaluasi dan pelaporan kegiatan</t>
  </si>
  <si>
    <t>Program Peningkatan Kualitas Informasi Kepegawaian</t>
  </si>
  <si>
    <t>Persentase Jumlah SKPD yang mengirim laporan peremajaan data pegawai secara akurat melalui SIMPEG</t>
  </si>
  <si>
    <t>85 % SKPD</t>
  </si>
  <si>
    <t xml:space="preserve">Jumlah pengembangan aplikasi kepegawaian </t>
  </si>
  <si>
    <t>3 Aplikasi</t>
  </si>
  <si>
    <t>Berfungsinya PPID</t>
  </si>
  <si>
    <t>Penyusunan Buku Data Kepegawaian Pemerintah Provinsi Jambi dan SKPD Provinsi Jambi serta  Daftar Urutan Kepangkatan PNS</t>
  </si>
  <si>
    <t>Tersusunnya Buku Data Kepegawaian Pemerintah Provinsi Jambi dan Buku Data Kepegawaian SKPD Provinsi Jambi yang diupdate setiap bulan, dan Buku Daftar  Urutan Kepangkatan PNS Provinsi Jambi yang diupdate per semester</t>
  </si>
  <si>
    <t>140 buku</t>
  </si>
  <si>
    <t xml:space="preserve">Pengelolaan, Pemeliharaan Data dan Informasi Kepegawaian  </t>
  </si>
  <si>
    <t>Tersusunnya data base dan informasi kepagwaian serta pemeliharaan jaringan</t>
  </si>
  <si>
    <t>13.000 PNS dan  108 informasi</t>
  </si>
  <si>
    <t>13.000 PNS dan 108 informasi</t>
  </si>
  <si>
    <t>Pengelolaan dan Pemeliharaan Tata Naskah Dinas kepegawaian Elektronik dan Arsip Fisik</t>
  </si>
  <si>
    <t>Terkelola dan terpeliharannya Tata Naskah Dinas kepegawaian Elektronik dan Arsip Fisik</t>
  </si>
  <si>
    <t xml:space="preserve">Pengembangan Aplikasi Pelayanan Kepegawaian </t>
  </si>
  <si>
    <t>Terciptanya aplikasi pelayanan kepegawaian berbasis Teknologi Informasi</t>
  </si>
  <si>
    <t>1 Aplikasi</t>
  </si>
  <si>
    <t>Persentase Peningkatan Sarana dan Prasarana Berbasis Kantor Modern berbasis sistem teknologi untuk meningkatkan pelayanan kepegawaian</t>
  </si>
  <si>
    <t>Indeks Kepuasan Pegawai BKD atas Sarana dan Prasarana yang tersedia</t>
  </si>
  <si>
    <t xml:space="preserve">Rehabilitasi Sedang/Berat Gedung Kantor </t>
  </si>
  <si>
    <t xml:space="preserve">Terlaksananya rehabilitasi sedang/berat gedung Kantor BKD </t>
  </si>
  <si>
    <t xml:space="preserve">Pengadaan Peralatan Gedung Kantor </t>
  </si>
  <si>
    <t>Tersedianya Peralatan Gedung Kantor</t>
  </si>
  <si>
    <t>Pemeliharaan rutin/berkala Peralatan Kantor</t>
  </si>
  <si>
    <t>Terawatnya peralatan dan peralatan kantor</t>
  </si>
  <si>
    <t>Pemeliharaan rutin/berkala gedung Kantor</t>
  </si>
  <si>
    <t>Terawatnya sarana dan prasarana gedung kantor</t>
  </si>
  <si>
    <t>Pengadaan perlengkapan Gedung Kantor</t>
  </si>
  <si>
    <t>Tersedianya perlengkapan Gedung Kantor/Assesment Center</t>
  </si>
  <si>
    <t xml:space="preserve">Jambi </t>
  </si>
  <si>
    <t>Pemeliharaan rutin/berkala kendaraan dinas /operasional</t>
  </si>
  <si>
    <t>Kendaraan dinas roda dua dan roda empat dalam kondisi siap pakai</t>
  </si>
  <si>
    <t>Presentase sarana dan prasarana aparatur dalam kondisi baik</t>
  </si>
  <si>
    <t>Tersedianya benda pos dan biaya pengiriman</t>
  </si>
  <si>
    <t>2000 benda pos</t>
  </si>
  <si>
    <t>12 X pengiriman</t>
  </si>
  <si>
    <t>Pembayaran air listrik, internet dan telepon</t>
  </si>
  <si>
    <t>Pembayaran honor administrasi keuangan</t>
  </si>
  <si>
    <t>Pembayaran honor CS dan alat kebersihan</t>
  </si>
  <si>
    <t>Kelancaraan Pelaksanaan Tugas Administrasi Kantor BKD</t>
  </si>
  <si>
    <t>Pembelian alat alat listrik</t>
  </si>
  <si>
    <t>Jumlah Koran dan buku</t>
  </si>
  <si>
    <t>Jumlah rapat dan tamu</t>
  </si>
  <si>
    <t>Rapat-Rapat Koordinasi dan Konsultasi Ke Luar dan Dalam Daerah</t>
  </si>
  <si>
    <t>Terlaksananya Perjalanan Dinas Dalam dan Luar Daerah</t>
  </si>
  <si>
    <t>Meningkatnya Sistem Pelaporan dan Capaian Kinerja Keunagan</t>
  </si>
  <si>
    <t>Penyusunanan Pelaporan Prognosis Realisasi Anggaran, Rencana Kerja, Penetapan Kinerja, RKT, LAKIP, LKPJ dan LPPD BKD, serta Penyusunan dan Revisi RENSTRA SKPD</t>
  </si>
  <si>
    <t xml:space="preserve">Jumlah Laporan </t>
  </si>
  <si>
    <t>Penyusunan Pelaporan Keuangan dan Barang Milik Daerah</t>
  </si>
  <si>
    <t>90 buku</t>
  </si>
  <si>
    <t>9. Kegiatan Monitoring dan Pengawasan Program CSR Perusahaan Pengelola Suimber daya Alam di Provinsi Jambi</t>
  </si>
  <si>
    <t>Jumlah kabupaten/kota yang di Monitoring dan Pengawasan Program CSR Perusahaan Pengelola Suimber daya Alam di Provinsi Jambi</t>
  </si>
  <si>
    <t>Laporan Kegiatan Monitoring dan Pengawasan Program CSR Perusahaan Pengelola Suimber daya Alam di Provinsi Jambi</t>
  </si>
  <si>
    <t>10. Kegiatan Koordinasi , Fasilitasi dan Pembinaan Pembangunan Bidang Lingkungan Hidup dan Kehutanan</t>
  </si>
  <si>
    <t>Jumlah  Kabupaten/Kota yang di Fasilitasi dan di Bina bidang  Lingkungan Hidup dan Kehutanan</t>
  </si>
  <si>
    <t>Laporan Kegiatan Koordinasi , Fasilitasi dan Pembinaan Pembangunan Bidang Lingkungan Hidup dan Kehutanan</t>
  </si>
  <si>
    <t>11. Kegiatan Fasilitasi dan Koordinasi Pembangunan Bidang  ESDM, Pencegahan dan Penanggulangan Pertambangan Tanpa Izin Provinsi Jambi</t>
  </si>
  <si>
    <t>Jumlah Kabupaten/Kota yang di Bina bidang  ESDM, Pencegahan dan Penanggulangan Pertambangan Tanpa Izin Provinsi Jambi</t>
  </si>
  <si>
    <t>Laporan Kegiatan Pembinaan Bidang ESDM, Pencegahan dan Penanggulangan Pertambangan Tanpa Izin Provinsi Jambi</t>
  </si>
  <si>
    <t>Program Pembinaan dan Fasilitasi Pembangunan di Bidang Pertanian dan Ketahanan Pangan</t>
  </si>
  <si>
    <t>Persentase kabupaten/kota/Kota yang dibina bidang Pertanian dan Ketahanan Pangan</t>
  </si>
  <si>
    <t>12. Kegiatan Koordinasi Pembinaan Pembangunan Bidang Pertanian, Peternakan dan Perkebunan</t>
  </si>
  <si>
    <t>Jumlah Kabupaten/Kota yang di Bina bidang pertanian, Peternakan dan Perkebunan</t>
  </si>
  <si>
    <t>Laporan Kegiatan Pembinaan Bidang pertanian, Peternakan dan Perkebunan</t>
  </si>
  <si>
    <t>13. Kegiatan koordinasi pembinaan pembangunan bidang ketahanan pangan, penyuluhan dan Kelautan Perikanan</t>
  </si>
  <si>
    <t>Jumlah  Kabupaten/Kota yang di Bina  bidang  ketahanan pangan, penyuluhan dan Kelautan Perikanan</t>
  </si>
  <si>
    <t>Laporan Kegiatan Pembinaan Bidang ketahanan pangan, penyuluhan dan Kelautan Perikanan</t>
  </si>
  <si>
    <t>14. Kegiatan koordinasi, evaluasi dan pengawasan penyaluran pupuk bersubsidi oleh komosi pengawasan pupuk dan pestisidas (KP3) Provinsi |Jambi</t>
  </si>
  <si>
    <t>Jumlah kabupaten/Kota yang dibina bidang pengawasan penyaluran pupuk bersubsidi oleh komosi pengawasan pupuk dan pestisida (KP3) Provinsi |Jambi)</t>
  </si>
  <si>
    <t>Laporan Kegiatan Pembinaan Bidang Pengawasan Penyaluran Pupuk Bersubsidi Oleh KP3 Provinsi Jambi</t>
  </si>
  <si>
    <r>
      <t> Seleksi CPNS/PPPK berbasis sistem CAT (</t>
    </r>
    <r>
      <rPr>
        <i/>
        <sz val="11"/>
        <rFont val="Calibri"/>
        <family val="2"/>
        <scheme val="minor"/>
      </rPr>
      <t>computer assited test</t>
    </r>
    <r>
      <rPr>
        <sz val="11"/>
        <rFont val="Calibri"/>
        <family val="2"/>
        <scheme val="minor"/>
      </rPr>
      <t>)</t>
    </r>
  </si>
  <si>
    <t>DINAS KOMUNIKASI DAN INFORMATIKA</t>
  </si>
  <si>
    <t>Kegiatan penyediaan jasa surat menyurat</t>
  </si>
  <si>
    <t>Terakomodirnya kelengkapan surat menyurat selama 1 Tahun</t>
  </si>
  <si>
    <t>3500 Surat Menyusrat</t>
  </si>
  <si>
    <t>4500 Surat Menyusrat</t>
  </si>
  <si>
    <t>Kegiatan penyediaan jasa komunikasi, sumber daya air dan listrik</t>
  </si>
  <si>
    <t>Pembayaran telepon, air, listrik dan Tersedianya Jarinag Internet.</t>
  </si>
  <si>
    <t>12 Bulan dan 500 Megabyte</t>
  </si>
  <si>
    <t>Kegiatan Penyediaan jasa Kebersihan kantor</t>
  </si>
  <si>
    <t>terjaganya kebersihan di lingkungan kantor</t>
  </si>
  <si>
    <t>terpenuhinya kebutuhan alat tulis kantor dan Perlengkapan Bahan ID Card.</t>
  </si>
  <si>
    <t>57 jenis dan 2950 Set</t>
  </si>
  <si>
    <t>59 jenis dan 3000 Set</t>
  </si>
  <si>
    <t>tersedianya barang cetakan dan penggandaan</t>
  </si>
  <si>
    <t>13 Jenis Cetakan dan Foto Copy.</t>
  </si>
  <si>
    <t>Terakumudirnya informasi secara akurat</t>
  </si>
  <si>
    <t>10 media</t>
  </si>
  <si>
    <t>Tersedianya Makan Minum Rapat.</t>
  </si>
  <si>
    <t>Terselengaranya koordinasi ke dalam dan keluar daerah</t>
  </si>
  <si>
    <t>Kegiatan pengadaan peralatan kantor</t>
  </si>
  <si>
    <t>terpenuhinya peralatan gedung kantor</t>
  </si>
  <si>
    <t>Alat-lat kelengkapan Kerja</t>
  </si>
  <si>
    <t>Kegiatan Pemerliharaan rutin/berkala kendaraan dinas/operasional</t>
  </si>
  <si>
    <t>tesedianya jasa pemeliharaan kendaraan dinas/ operasional kantor</t>
  </si>
  <si>
    <t>11 Mobil dan 20  Motor kendaraan dinas.</t>
  </si>
  <si>
    <t>Kegiatan pemeliharaan rutin / berkala gedung kantor</t>
  </si>
  <si>
    <t>tersedianya jasa pemeliharaan peralatan gedung kantor</t>
  </si>
  <si>
    <t>Pealatan berfungsi dgn baik</t>
  </si>
  <si>
    <t>Kegiatan Pembangunan Gedung Baru.</t>
  </si>
  <si>
    <t>Terlaksananya Pebangunan  Gedung Baru Diskominfo Prov. Jambi Dan Gedung Data Senter.</t>
  </si>
  <si>
    <t>Gedung Diskominfo dan Data Senter</t>
  </si>
  <si>
    <t>terselengaranya Rehabilitasi sedang/berat gedung kantor</t>
  </si>
  <si>
    <t>Kegiatan pengadaan pakaian olah raga dan dinas beserta perlengkapannya.</t>
  </si>
  <si>
    <t>terselenggaranya pakaian dinas aparatur</t>
  </si>
  <si>
    <t>100 stel</t>
  </si>
  <si>
    <t>Tersedianya aparatur yang berkualitas dan provesional</t>
  </si>
  <si>
    <t>Kursus,Pelatihan,sosialisasi dan Bimtek</t>
  </si>
  <si>
    <t>Kegiatan Penyusunan Perencanaan dan Pelaporan.</t>
  </si>
  <si>
    <t xml:space="preserve">Tersusunnya laporan program dan Terlaksanaya kegiatan Rakor Bidang Kominfo. </t>
  </si>
  <si>
    <t>10 Jenis laporan dan  Rakor Bidang Kominfo.</t>
  </si>
  <si>
    <t>Program Pembangunan dan Pengembangan Jaringan Teknologi Informasi dan Komunikasi</t>
  </si>
  <si>
    <t>Kegiatan Pembangunan dan Pengembangan Jaringan Teknologi Informasi dan Komunikasi</t>
  </si>
  <si>
    <t>Terpenuhinya Jaringan Komunikasi dan Informasi ke seleruh OPD dan Rumah Dinas secara Berkesinambungan.</t>
  </si>
  <si>
    <t>48 OPD dan Rumah Dinas Jambatan.</t>
  </si>
  <si>
    <t>Program Peningkatan Kualitas Pelayanan Publik.</t>
  </si>
  <si>
    <t>Kegiatan Penyebarluasan Informasi Penyelenggaraan Pemerintah Daerah Provinsi Jambi.</t>
  </si>
  <si>
    <t>Terlaksananya Konfrensi pers , Klarifikasi Berita, Buku profil</t>
  </si>
  <si>
    <t>5 kali, 10 kali, 15 buah, 5 buah</t>
  </si>
  <si>
    <t>Kegiatan Peliputan dan Pendokumentasian penyelenggaraan pembangunan daerah</t>
  </si>
  <si>
    <t>jumlah peliputan dan pendokumentasian penyelenggaraan pembangunan daerah</t>
  </si>
  <si>
    <t xml:space="preserve">1 kegiatan </t>
  </si>
  <si>
    <t>Kegiatan Koordinasi pejabat pengelola informasi dan dokumentasi</t>
  </si>
  <si>
    <t>Jumlah Koordinasi pejabat pengelola informasi dan dokumentasi yang terselenggara</t>
  </si>
  <si>
    <t xml:space="preserve">3 Kegiatan  </t>
  </si>
  <si>
    <t xml:space="preserve">OPD Dinas terkait dan Masyarakat  </t>
  </si>
  <si>
    <t>Kegiatan Pembinaan dan Pengembangan Sumber Daya Informasi Publik.</t>
  </si>
  <si>
    <t>Terlaksanaya Pembinaan dan Pengembangan Sumber Daya Informasi Publik.</t>
  </si>
  <si>
    <t>6 Kab/Kota Se-Provinsi Jambi</t>
  </si>
  <si>
    <t>Kegiatan Layanan Media Informasi Publik</t>
  </si>
  <si>
    <t>Meningkatnya Pengetahuan Masyarakat tentang Prilaku Penyiaran.</t>
  </si>
  <si>
    <t>Kegiatan Kemitraan Penguatan Layanan Komunikasi Publik.</t>
  </si>
  <si>
    <t>Terlaksananya Kemitraan Penguatan Layanan Komunikasi Publik.</t>
  </si>
  <si>
    <t>Kegiatan Pelayanan Teknis Komisi Informasi Provinsi Jambi</t>
  </si>
  <si>
    <t>Tercapanya Penyelesaian Sengketa Informasi Publik.</t>
  </si>
  <si>
    <t>11 Kab/Kota Se-Provinsi Jambi</t>
  </si>
  <si>
    <t>Kegiatan Penyelenggaraan informasi publik</t>
  </si>
  <si>
    <t>Terlaksanannya Bintek standar layanan informasi publik</t>
  </si>
  <si>
    <t>ormas dan OPD dinas terkait</t>
  </si>
  <si>
    <t>Kegiatan Pembinaan lembaga informasi dan komunikasi sosial</t>
  </si>
  <si>
    <t>Terlaksananya Pemberdayaan KIM dan Petundra</t>
  </si>
  <si>
    <t xml:space="preserve">5 Kegiatan   </t>
  </si>
  <si>
    <t xml:space="preserve">Kegiatan Pelaksanaan komunikasianaan Forum kehumasan lembaga informasi </t>
  </si>
  <si>
    <t xml:space="preserve">Terlaksananya rapat kerja Bakahumas </t>
  </si>
  <si>
    <t>Terbentuknya Bakahumas</t>
  </si>
  <si>
    <t xml:space="preserve">Kegiatan Pengembangan Sumber daya Informasi publik </t>
  </si>
  <si>
    <t>Terlaksananya informasi publik ke masyarakat</t>
  </si>
  <si>
    <t xml:space="preserve">3 Kegiatan </t>
  </si>
  <si>
    <t>Program Pembangunan, Pengembangan Aplikasi dan Telematika.</t>
  </si>
  <si>
    <t>Kegiatan Pembangunan dan Penngembangan dan Pemeliharaan Website dan Aplikasi.</t>
  </si>
  <si>
    <t>Tersedianya Aplikasi dan Website sesuai kebutuhan OPD</t>
  </si>
  <si>
    <t>48 Website dan 4 Aplikasi</t>
  </si>
  <si>
    <t>48 OPD</t>
  </si>
  <si>
    <t>Kegiatan Pengembangan Sumber Daya Aparatur di Bdang TIK.</t>
  </si>
  <si>
    <t>Terlaksananya Bimbingan Teknis Aplikasi dan Website</t>
  </si>
  <si>
    <t>4 Bintek OPD/ terkait</t>
  </si>
  <si>
    <t xml:space="preserve">OPD Dinas terkait </t>
  </si>
  <si>
    <t>Kegiatan Pemberdayaan TIK</t>
  </si>
  <si>
    <t>Terlaksananya Sosialisasi dan BIMTEK Domain/Sub domain</t>
  </si>
  <si>
    <t xml:space="preserve"> OPD Dinas Terkait</t>
  </si>
  <si>
    <t>Program Persandian Untuk Pengamanan Informasi</t>
  </si>
  <si>
    <t>Kegiatan Penyelenggaraan Operasional Persandian untuk Pengamanan Informasi Milik Pemerintah Daerah.</t>
  </si>
  <si>
    <t>Jumlah Perangkat Daerah yang telah menggunakan persandian untuk pengamana informasi milik pemerintah</t>
  </si>
  <si>
    <t>2 OPD</t>
  </si>
  <si>
    <t>Kegiatan Monitoring dan Pelaporan di Bidang Keamanan .</t>
  </si>
  <si>
    <t>Terwujudnya Fungsi monitoring, evaluasi , dan audit keamanan informasi yang andal dan profesional</t>
  </si>
  <si>
    <t>Level 5 (Rendah)/ Dokumen</t>
  </si>
  <si>
    <t>Program Pengembangan Data dan Informasi Statistik Daerah.</t>
  </si>
  <si>
    <t>Kegiatan Penyusunan Kompilasi Produk Statistik Sektoral dan Analisis Data Pembangunan.</t>
  </si>
  <si>
    <t>Terlaksananya Informasi Data Statistik Sektoral.</t>
  </si>
  <si>
    <t>38 OPD</t>
  </si>
  <si>
    <t>Kegiatan Layanan dan Publikasi Data Bidang Statistik</t>
  </si>
  <si>
    <t>Terlaksanannya Layanan Publikasi Bidang Statistik</t>
  </si>
  <si>
    <t>5 Media</t>
  </si>
  <si>
    <t>Rumusan Rencana Program dan Kegiatan Dinas Ketahanan Pangan Provinsi Jambi Tahun 2020 dan Prakiraan Maju Tahun 2021</t>
  </si>
  <si>
    <t>Nama Perangkat Daerah : Dinas Ketahanan Pangan Provinsi Jambi</t>
  </si>
  <si>
    <t>Urusan/Bidang Urusan/Pemerintahan Daerah dan Program / Kegiatan</t>
  </si>
  <si>
    <t>Indikator Kinerja Program / Kegiatan</t>
  </si>
  <si>
    <t>Tahun 2020</t>
  </si>
  <si>
    <t>Prakiraan Maju Rencana Tahun 2021</t>
  </si>
  <si>
    <t>Kebutuhan Dana/ Pagu Indikatif     (Rp. 000)</t>
  </si>
  <si>
    <t>Sumber Dana</t>
  </si>
  <si>
    <t>Kebutuhan Dana/ Pagu Indikatif (Rp.000)</t>
  </si>
  <si>
    <t>I.</t>
  </si>
  <si>
    <t>Terwujudnya pelayanan administrasi perkantoran.</t>
  </si>
  <si>
    <t>APBD Prov.</t>
  </si>
  <si>
    <t xml:space="preserve">Jumlah surat keluar per tahun </t>
  </si>
  <si>
    <t>Penyediaan Jasa komunikasi, sumberdaya air dan listrik</t>
  </si>
  <si>
    <t xml:space="preserve">Jumlah tenaga administrasi keuangan </t>
  </si>
  <si>
    <t>Penyediaan jasa kebersihan kantor.</t>
  </si>
  <si>
    <t>40 jenis</t>
  </si>
  <si>
    <t>30 jenis</t>
  </si>
  <si>
    <t>Jumlah Peralatan dan Perlengkapan Kantor</t>
  </si>
  <si>
    <t xml:space="preserve">Jumlah rapat koordinasi dan konsultasi yang dilaksanakan </t>
  </si>
  <si>
    <t>II</t>
  </si>
  <si>
    <t>Tersedianya Sarana Prasarana Aparatur.</t>
  </si>
  <si>
    <t>Jumlah Gedung Kantor yang dibangun</t>
  </si>
  <si>
    <t>Jumlah Pengadaan Mobil Jabatan (unit)</t>
  </si>
  <si>
    <t>Jumlah Pengadaan Mobil Operasional (unit)</t>
  </si>
  <si>
    <t>Pengadaan Peralatan gedung kantor.</t>
  </si>
  <si>
    <t>Jumlah pengadaan peralatan kantor</t>
  </si>
  <si>
    <t>Jumlah Pengadaan Mebeleur</t>
  </si>
  <si>
    <t>Pemeliharaan Rutin / berkala gedung kantor.</t>
  </si>
  <si>
    <t>Pemeliharaan rutin kendaraan dinas / operasional.</t>
  </si>
  <si>
    <t>Pemeliharaan rutin/berkala  peralatan gedung kantor.</t>
  </si>
  <si>
    <t>Jumlah  gedung kantor yang dibangun</t>
  </si>
  <si>
    <t>III.</t>
  </si>
  <si>
    <t>Program Peningkatan Disiplin Aparatur.</t>
  </si>
  <si>
    <t>Tersedianya Pakaian dinas dan perlengkapannya.</t>
  </si>
  <si>
    <t>Pengadaan Pakaian Dinas Beserta Perlengkapannya.</t>
  </si>
  <si>
    <t>IV.</t>
  </si>
  <si>
    <t>Program Peningkatan Kapasitas Sumberdaya Aparatur.</t>
  </si>
  <si>
    <t>Meningkatnya kapasitas aparatur.</t>
  </si>
  <si>
    <t>V.</t>
  </si>
  <si>
    <t>Program Peningkatan Pengembangan Sistem Pelaporan Capaian Kinerja dan Keuangan.</t>
  </si>
  <si>
    <t>Penyusunan Laporan Kinerja dan Keuangan.</t>
  </si>
  <si>
    <t>Kegiatan penyusunan Laporan Capaian Ikhtisar Realisasi Kinerja SKPD.</t>
  </si>
  <si>
    <t>Jumlah laporan kinerja yang dibuat.</t>
  </si>
  <si>
    <t>VI.</t>
  </si>
  <si>
    <t>PROGRAM PENINGKATAN KETAHANAN PANGAN</t>
  </si>
  <si>
    <t>Skor PPH Konsumsi</t>
  </si>
  <si>
    <t>87 (Skor PPH)</t>
  </si>
  <si>
    <t>88 (Skor PPH)</t>
  </si>
  <si>
    <t>Menurunnya tingkat konsumsi beras (1 kg/tahun)</t>
  </si>
  <si>
    <t>95 kg/kap/thn</t>
  </si>
  <si>
    <t>94,5 kg/kap/thn</t>
  </si>
  <si>
    <t>Terpenuhinya Konsumsi Energi</t>
  </si>
  <si>
    <t xml:space="preserve">2.120 kkal/kap/hr </t>
  </si>
  <si>
    <t xml:space="preserve">2.150 kkal/kap/hr </t>
  </si>
  <si>
    <t>Terpenuhinya Konsumsi Protein.</t>
  </si>
  <si>
    <t>58 gr/kap/hari.</t>
  </si>
  <si>
    <t>58,5 gr/kap/hari.</t>
  </si>
  <si>
    <t>Persentase Penurunan Penduduk Rawan Pangan (1%)</t>
  </si>
  <si>
    <t>Desa Mandiri Pangan</t>
  </si>
  <si>
    <t>20 Desa</t>
  </si>
  <si>
    <t>22 Desa</t>
  </si>
  <si>
    <t>Ketersediaan Energi minimal 2.400 kkal/kap/hr.</t>
  </si>
  <si>
    <t>2.400 kkal/kap/hr</t>
  </si>
  <si>
    <t>Ketersediaan Protein Minimal 63 gr/kap/hr.</t>
  </si>
  <si>
    <t>63 gr/kap/hr</t>
  </si>
  <si>
    <t>Skor PPH Ketersediaan</t>
  </si>
  <si>
    <t>88,5 (Skor PPH)</t>
  </si>
  <si>
    <t>90,5 (Skor PPH)</t>
  </si>
  <si>
    <t>Stabilitas Harga Pangan Pokok (Beras)</t>
  </si>
  <si>
    <t>CV &lt; 10 %</t>
  </si>
  <si>
    <t>Stabilnya Harga Pangan Strategis (Hortikultura)</t>
  </si>
  <si>
    <t>CV &lt; 30 %</t>
  </si>
  <si>
    <t>Ketersediaan Cadangan Pangan (ton beras)</t>
  </si>
  <si>
    <t>94,2 ton beras</t>
  </si>
  <si>
    <t>99,2 ton beras</t>
  </si>
  <si>
    <t>Jumlah Lumbung Pangan yang diberdayakan</t>
  </si>
  <si>
    <t>33 Lumbung</t>
  </si>
  <si>
    <t>36 Lumbung</t>
  </si>
  <si>
    <t>Jumlah Lembaga Petani yang diberdayakan</t>
  </si>
  <si>
    <t>17 Gapoktan</t>
  </si>
  <si>
    <t>20 Gapoktan</t>
  </si>
  <si>
    <t>Persentase Peningkatan Pengawasan dan Keamanan Pangan Segar Asal Tumbuhan</t>
  </si>
  <si>
    <t>Penyusunan Data Base/ Laporan Kondisi Ketahanan Pangan.</t>
  </si>
  <si>
    <t>Terlaksananya penyusunan Buku Statistik Ketahanan Pangan.</t>
  </si>
  <si>
    <t>Koordinasi Ketahanan Pangan</t>
  </si>
  <si>
    <t>Rakor Dewan Ketahanan Pangan Provinsi Jambi.</t>
  </si>
  <si>
    <t>Laporan Kerja DKP Periode I dan II Tahun 2019</t>
  </si>
  <si>
    <t>Terlaksananya pertemuan monitoring dan evaluasi KP.</t>
  </si>
  <si>
    <t>Laporan Monitoring dan Evaluasi Ketahanan Pangan</t>
  </si>
  <si>
    <t>Diketahuinya perkembangan pelaksanaan kegiatan dan permasalahan serta alternatif terhadap permasalahan</t>
  </si>
  <si>
    <t>Terlaksananya Musrenbang Ketahanan Pangan.</t>
  </si>
  <si>
    <t>Terlaksananya Sinkronisasi Operasional Kegiatan KP.</t>
  </si>
  <si>
    <t>Diperolehnya Rencana Kegiatan Pembangunan KP</t>
  </si>
  <si>
    <t>Tersusunnya Usulan Kegiatan Pembangunan KP</t>
  </si>
  <si>
    <t>Didapatnya kesempatan berbagai pihak terkait pelaksanaan kegiatan secara terkoordinir.</t>
  </si>
  <si>
    <t>Adanya kesiapan daerah dalam pelaksanaan kegiatan program peningkatan ketahanan pangan.</t>
  </si>
  <si>
    <t>RKA-SKPD</t>
  </si>
  <si>
    <t>DPA-SKPD</t>
  </si>
  <si>
    <t>Kegiatan Peningkatan Ketersediaan Pangan</t>
  </si>
  <si>
    <t>Hasil Analisis Ketersediaan Pangan</t>
  </si>
  <si>
    <t>Terlaksananya Pertemuan Apresiasi Ketersediaan Pangan.</t>
  </si>
  <si>
    <t>Pengembangan Sumber Daya Pangan</t>
  </si>
  <si>
    <t>Tersedianya Data Base Potensi Sumber Daya Pangan Lokal</t>
  </si>
  <si>
    <t>Tersusunnya Laporan Potensi Sumber Daya Pangan</t>
  </si>
  <si>
    <t>Tersosialisasinya Data Base Sumber Daya Pangan Lokal</t>
  </si>
  <si>
    <t>Pengwilayahan Potensi Sumber Daya Pangan</t>
  </si>
  <si>
    <t>Terjadinya Peningkatan Kompetensi Sumber Daya Manusia.</t>
  </si>
  <si>
    <t>Penanganan Kerawanan Pangan Daerah</t>
  </si>
  <si>
    <t xml:space="preserve">Diketahuinya daerah-daerah rawan pangan </t>
  </si>
  <si>
    <t>131 kec, 1.372 desa</t>
  </si>
  <si>
    <t>Terlaksananya Rapat Koordinasi Pokja, Pemantauan, Pembinaan dan Workshop Pengemb. Kawasan Mandiri Pangan.</t>
  </si>
  <si>
    <t>Meningkatnya Kemampuan Tenaga Pendamping Kawasan Mandiri Pangan.</t>
  </si>
  <si>
    <t>8 kab</t>
  </si>
  <si>
    <t>10 kab</t>
  </si>
  <si>
    <t>45 Desa</t>
  </si>
  <si>
    <t>55 Desa</t>
  </si>
  <si>
    <t>Terdeteksinya daerah beresiko rawan pangan secara dini di tingkat Kecamatan.</t>
  </si>
  <si>
    <t>(131 Kec)</t>
  </si>
  <si>
    <t>Intervensi Daerah Rawan Pangan berdasarkan data FSVA dan SKPG.</t>
  </si>
  <si>
    <t>(131 Kec, 1.372 Desa)</t>
  </si>
  <si>
    <t>-  Bantuan Pemerintah untuk Kelompok Afinitas</t>
  </si>
  <si>
    <t>Pemantauan dan Analisis Harga Pangan Pokok.</t>
  </si>
  <si>
    <t>Hasil pemantauan harga pangan pokok/strategis pada hari-hari besar keagamaan.</t>
  </si>
  <si>
    <t>Pengembangan Distribusi Pangan</t>
  </si>
  <si>
    <t>Pengembangan Distribusi Pangan Pokok</t>
  </si>
  <si>
    <t>Pengembangan Distribusi Pangan Strategis</t>
  </si>
  <si>
    <t xml:space="preserve">Pemenuhan Alat Penyimpan Bahan Pangan </t>
  </si>
  <si>
    <t>Pengembangan Cadangan Pangan Pemerintah Daerah.</t>
  </si>
  <si>
    <t>Pemberdayaan Cadangan Pangan Pemerintah</t>
  </si>
  <si>
    <t>Pemberdayaan Cadangan Pangan Masyarakat</t>
  </si>
  <si>
    <t>Pemberdayaan Usaha Pangan Masyarakat (PUPM)</t>
  </si>
  <si>
    <t>40 paket</t>
  </si>
  <si>
    <t>Percepatan Diversifikasi Konsumsi Pangan Berbahan Baku Sumber Daya Lokal.</t>
  </si>
  <si>
    <t>Jumlah Kader Pangan B2SA yang dilatih.</t>
  </si>
  <si>
    <t>5000 Kader</t>
  </si>
  <si>
    <t>Terlaksananya LCM Tk.Nasional dan Provinsi.</t>
  </si>
  <si>
    <t>Tersedianya Pangan B2SA Berbasis Sumberdaya Lokal.</t>
  </si>
  <si>
    <t>110 Kelompok</t>
  </si>
  <si>
    <t>Optimalisasi pemanfaatan pekarangan oleh kelompok wanita</t>
  </si>
  <si>
    <t>55 KWT</t>
  </si>
  <si>
    <t>66 KWT</t>
  </si>
  <si>
    <t>Peningkatan Pola Konsumsi Pangan Masyarakat.</t>
  </si>
  <si>
    <t>Tersedianya hasil analisis pola konsumsi pangan penduduk.</t>
  </si>
  <si>
    <t>Terselenggaranya Pameran KP Tk. Nasional dan Regional.</t>
  </si>
  <si>
    <t>6 Kali</t>
  </si>
  <si>
    <t>Diperolehnya pemenang lomba ketahanan pangan di Tk. Nasional</t>
  </si>
  <si>
    <t>11 orang</t>
  </si>
  <si>
    <t>Peningkatan Penanganan Mutu dan Keamanan Pangan Asal Tumbuhan.</t>
  </si>
  <si>
    <t>Tersedianya bahan Penanganan Mutu dan Keamanan Pangan Segar Asal Tumbuhan.</t>
  </si>
  <si>
    <t>Penguatan Kelembagaan Penanganan Keamanan Pangan</t>
  </si>
  <si>
    <t>Operasional Kelembagaan UPTD Balai Pengawas Mutu dan Keamanan Pangan (BPMKP)</t>
  </si>
  <si>
    <t>Registrasi dan Sertifikasi Pangan Segar Asal Tumbuhan.</t>
  </si>
  <si>
    <t>22 Regist/Sertifikat</t>
  </si>
  <si>
    <t>Pengawasan Pangan Segar Asal Tumbuhan</t>
  </si>
  <si>
    <t>JUMLAH  DANA</t>
  </si>
  <si>
    <t>DINAS KEBUDAYAAN DAN PARIWISATA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</si>
</sst>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2">
    <numFmt numFmtId="42" formatCode="_-&quot;Rp&quot;* #,##0_-;\-&quot;Rp&quot;* #,##0_-;_-&quot;Rp&quot;* &quot;-&quot;_-;_-@_-"/>
    <numFmt numFmtId="41" formatCode="_-* #,##0_-;\-* #,##0_-;_-* &quot;-&quot;_-;_-@_-"/>
    <numFmt numFmtId="44" formatCode="_-&quot;Rp&quot;* #,##0.00_-;\-&quot;Rp&quot;* #,##0.00_-;_-&quot;Rp&quot;* &quot;-&quot;??_-;_-@_-"/>
    <numFmt numFmtId="43" formatCode="_-* #,##0.00_-;\-* #,##0.00_-;_-* &quot;-&quot;??_-;_-@_-"/>
    <numFmt numFmtId="164" formatCode="_(&quot;$&quot;* #,##0_);_(&quot;$&quot;* \(#,##0\);_(&quot;$&quot;* &quot;-&quot;_);_(@_)"/>
    <numFmt numFmtId="165" formatCode="_(* #,##0_);_(* \(#,##0\);_(* &quot;-&quot;_);_(@_)"/>
    <numFmt numFmtId="166" formatCode="_(* #,##0.00_);_(* \(#,##0.00\);_(* &quot;-&quot;??_);_(@_)"/>
    <numFmt numFmtId="167" formatCode="_(&quot;Rp&quot;* #,##0_);_(&quot;Rp&quot;* \(#,##0\);_(&quot;Rp&quot;* &quot;-&quot;_);_(@_)"/>
    <numFmt numFmtId="168" formatCode="_(&quot;Rp&quot;* #,##0.00_);_(&quot;Rp&quot;* \(#,##0.00\);_(&quot;Rp&quot;* &quot;-&quot;??_);_(@_)"/>
    <numFmt numFmtId="169" formatCode="_(* #,##0_);_(* \(#,##0\);_(* &quot;-&quot;??_);_(@_)"/>
    <numFmt numFmtId="170" formatCode="_(* #,##0.00_);_(* \(#,##0.00\);_(* &quot;-&quot;_);_(@_)"/>
    <numFmt numFmtId="171" formatCode="_([$Rp-421]* #,##0_);_([$Rp-421]* \(#,##0\);_([$Rp-421]* &quot;-&quot;_);_(@_)"/>
    <numFmt numFmtId="172" formatCode="0."/>
    <numFmt numFmtId="173" formatCode="0.000"/>
    <numFmt numFmtId="174" formatCode="_(* #,##0.0_);_(* \(#,##0.0\);_(* &quot;-&quot;??_);_(@_)"/>
    <numFmt numFmtId="175" formatCode="#,"/>
    <numFmt numFmtId="176" formatCode="#.00"/>
    <numFmt numFmtId="177" formatCode="0.00_)"/>
    <numFmt numFmtId="178" formatCode="_(* #,##0.000_);_(* \(#,##0.000\);_(* &quot;-&quot;??_);_(@_)"/>
    <numFmt numFmtId="179" formatCode="_-* #,##0.00_-;\-* #,##0.00_-;_-* &quot;-&quot;_-;_-@_-"/>
    <numFmt numFmtId="180" formatCode="_(* #,##0.0_);_(* \(#,##0.0\);_(* &quot;-&quot;?_);_(@_)"/>
    <numFmt numFmtId="181" formatCode="0.0%"/>
  </numFmts>
  <fonts count="126">
    <font>
      <sz val="11"/>
      <color theme="1"/>
      <name val="Calibri"/>
      <family val="2"/>
      <charset val="1"/>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color theme="1"/>
      <name val="Calibri"/>
      <family val="2"/>
      <charset val="1"/>
      <scheme val="minor"/>
    </font>
    <font>
      <sz val="11"/>
      <color theme="1"/>
      <name val="Calibri"/>
      <family val="2"/>
      <charset val="1"/>
      <scheme val="minor"/>
    </font>
    <font>
      <b/>
      <sz val="10"/>
      <color theme="1"/>
      <name val="Calibri"/>
      <family val="2"/>
      <scheme val="minor"/>
    </font>
    <font>
      <b/>
      <sz val="12"/>
      <color theme="1"/>
      <name val="Calibri"/>
      <family val="2"/>
      <scheme val="minor"/>
    </font>
    <font>
      <sz val="10"/>
      <name val="Calibri"/>
      <family val="2"/>
      <scheme val="minor"/>
    </font>
    <font>
      <sz val="10"/>
      <color theme="1"/>
      <name val="Calibri"/>
      <family val="2"/>
      <scheme val="minor"/>
    </font>
    <font>
      <sz val="11"/>
      <color indexed="8"/>
      <name val="Calibri"/>
      <family val="2"/>
    </font>
    <font>
      <b/>
      <sz val="10"/>
      <color indexed="8"/>
      <name val="Calibri"/>
      <family val="2"/>
      <scheme val="minor"/>
    </font>
    <font>
      <b/>
      <sz val="10"/>
      <name val="Calibri"/>
      <family val="2"/>
      <scheme val="minor"/>
    </font>
    <font>
      <sz val="10"/>
      <color indexed="8"/>
      <name val="Calibri"/>
      <family val="2"/>
      <scheme val="minor"/>
    </font>
    <font>
      <b/>
      <sz val="9"/>
      <color theme="1"/>
      <name val="Arial"/>
      <family val="2"/>
    </font>
    <font>
      <sz val="10"/>
      <color rgb="FF000000"/>
      <name val="Calibri"/>
      <family val="2"/>
      <scheme val="minor"/>
    </font>
    <font>
      <sz val="11"/>
      <color theme="1"/>
      <name val="Calibri"/>
      <family val="2"/>
      <scheme val="minor"/>
    </font>
    <font>
      <sz val="10"/>
      <name val="Arial"/>
      <family val="2"/>
    </font>
    <font>
      <b/>
      <sz val="10"/>
      <color rgb="FF000000"/>
      <name val="Calibri"/>
      <family val="2"/>
      <scheme val="minor"/>
    </font>
    <font>
      <b/>
      <sz val="10"/>
      <color rgb="FFC00000"/>
      <name val="Calibri"/>
      <family val="2"/>
      <scheme val="minor"/>
    </font>
    <font>
      <sz val="11"/>
      <color indexed="8"/>
      <name val="Calibri"/>
      <family val="2"/>
      <charset val="1"/>
    </font>
    <font>
      <sz val="10"/>
      <name val="Tahoma"/>
      <family val="2"/>
    </font>
    <font>
      <sz val="10"/>
      <color indexed="8"/>
      <name val="Arial"/>
      <family val="2"/>
    </font>
    <font>
      <sz val="12"/>
      <name val="Arial Narrow"/>
      <family val="2"/>
    </font>
    <font>
      <b/>
      <sz val="10"/>
      <color rgb="FF002060"/>
      <name val="Calibri"/>
      <family val="2"/>
      <scheme val="minor"/>
    </font>
    <font>
      <sz val="1"/>
      <color indexed="8"/>
      <name val="Courier"/>
      <family val="3"/>
    </font>
    <font>
      <sz val="11"/>
      <name val="Times New Roman"/>
      <family val="1"/>
    </font>
    <font>
      <i/>
      <sz val="1"/>
      <color indexed="8"/>
      <name val="Courier"/>
      <family val="3"/>
    </font>
    <font>
      <b/>
      <sz val="1"/>
      <color indexed="8"/>
      <name val="Courier"/>
      <family val="3"/>
    </font>
    <font>
      <b/>
      <i/>
      <sz val="16"/>
      <name val="Helv"/>
    </font>
    <font>
      <b/>
      <sz val="10"/>
      <color theme="1"/>
      <name val="Tahoma"/>
      <family val="2"/>
    </font>
    <font>
      <sz val="10"/>
      <color theme="1"/>
      <name val="Tahoma"/>
      <family val="2"/>
    </font>
    <font>
      <sz val="10"/>
      <color theme="1"/>
      <name val="Arial"/>
      <family val="2"/>
    </font>
    <font>
      <sz val="10"/>
      <color rgb="FFFF0000"/>
      <name val="Calibri"/>
      <family val="2"/>
      <scheme val="minor"/>
    </font>
    <font>
      <sz val="10"/>
      <color rgb="FF0070C0"/>
      <name val="Calibri"/>
      <family val="2"/>
      <scheme val="minor"/>
    </font>
    <font>
      <b/>
      <sz val="10"/>
      <color rgb="FFFF0000"/>
      <name val="Calibri"/>
      <family val="2"/>
      <scheme val="minor"/>
    </font>
    <font>
      <sz val="10"/>
      <color rgb="FFFF0000"/>
      <name val="Tahoma"/>
      <family val="2"/>
    </font>
    <font>
      <b/>
      <sz val="10"/>
      <color rgb="FF000000"/>
      <name val="Tahoma"/>
      <family val="2"/>
    </font>
    <font>
      <sz val="10"/>
      <color rgb="FF000000"/>
      <name val="Tahoma"/>
      <family val="2"/>
    </font>
    <font>
      <b/>
      <sz val="10"/>
      <name val="Tahoma"/>
      <family val="2"/>
    </font>
    <font>
      <b/>
      <sz val="10"/>
      <color rgb="FF002060"/>
      <name val="Tahoma"/>
      <family val="2"/>
    </font>
    <font>
      <b/>
      <sz val="9"/>
      <name val="Arial Narrow"/>
      <family val="2"/>
    </font>
    <font>
      <sz val="9"/>
      <name val="Arial Narrow"/>
      <family val="2"/>
    </font>
    <font>
      <b/>
      <sz val="9"/>
      <color indexed="8"/>
      <name val="Arial Narrow"/>
      <family val="2"/>
    </font>
    <font>
      <sz val="9"/>
      <color indexed="8"/>
      <name val="Arial Narrow"/>
      <family val="2"/>
    </font>
    <font>
      <b/>
      <sz val="9"/>
      <color theme="1"/>
      <name val="Calibri"/>
      <family val="2"/>
      <scheme val="minor"/>
    </font>
    <font>
      <sz val="9"/>
      <color theme="1"/>
      <name val="Calibri"/>
      <family val="2"/>
      <scheme val="minor"/>
    </font>
    <font>
      <sz val="9"/>
      <color rgb="FF000000"/>
      <name val="Calibri"/>
      <family val="2"/>
      <scheme val="minor"/>
    </font>
    <font>
      <sz val="9"/>
      <name val="Calibri"/>
      <family val="2"/>
      <scheme val="minor"/>
    </font>
    <font>
      <b/>
      <sz val="9"/>
      <color rgb="FF000000"/>
      <name val="Calibri"/>
      <family val="2"/>
      <scheme val="minor"/>
    </font>
    <font>
      <sz val="7.5"/>
      <color theme="1"/>
      <name val="Tahoma"/>
      <family val="2"/>
    </font>
    <font>
      <b/>
      <sz val="9"/>
      <color rgb="FF002060"/>
      <name val="Arial"/>
      <family val="2"/>
    </font>
    <font>
      <b/>
      <sz val="10"/>
      <color indexed="8"/>
      <name val="Arial"/>
      <family val="2"/>
    </font>
    <font>
      <b/>
      <sz val="10"/>
      <color theme="1"/>
      <name val="Arial"/>
      <family val="2"/>
    </font>
    <font>
      <b/>
      <sz val="9"/>
      <name val="Calibri"/>
      <family val="2"/>
      <scheme val="minor"/>
    </font>
    <font>
      <b/>
      <sz val="10"/>
      <color indexed="8"/>
      <name val="Tahoma"/>
      <family val="2"/>
    </font>
    <font>
      <sz val="10"/>
      <color indexed="8"/>
      <name val="Tahoma"/>
      <family val="2"/>
    </font>
    <font>
      <b/>
      <sz val="8"/>
      <color theme="1"/>
      <name val="Arial"/>
      <family val="2"/>
    </font>
    <font>
      <sz val="8"/>
      <color theme="1"/>
      <name val="Arial"/>
      <family val="2"/>
    </font>
    <font>
      <sz val="8"/>
      <name val="Arial"/>
      <family val="2"/>
    </font>
    <font>
      <b/>
      <sz val="8"/>
      <color rgb="FF000000"/>
      <name val="Arial"/>
      <family val="2"/>
    </font>
    <font>
      <sz val="8"/>
      <color rgb="FF000000"/>
      <name val="Arial"/>
      <family val="2"/>
    </font>
    <font>
      <b/>
      <sz val="10"/>
      <name val="Arial"/>
      <family val="2"/>
    </font>
    <font>
      <sz val="10"/>
      <color rgb="FF000000"/>
      <name val="Arial"/>
      <family val="2"/>
    </font>
    <font>
      <b/>
      <sz val="10"/>
      <color rgb="FF000000"/>
      <name val="Arial"/>
      <family val="2"/>
    </font>
    <font>
      <b/>
      <sz val="10"/>
      <color rgb="FF002060"/>
      <name val="Arial"/>
      <family val="2"/>
    </font>
    <font>
      <b/>
      <i/>
      <sz val="10"/>
      <color theme="1"/>
      <name val="Calibri"/>
      <family val="2"/>
      <scheme val="minor"/>
    </font>
    <font>
      <sz val="11"/>
      <color theme="1"/>
      <name val="Arial Narrow"/>
      <family val="2"/>
    </font>
    <font>
      <sz val="11"/>
      <name val="Arial Narrow"/>
      <family val="2"/>
    </font>
    <font>
      <sz val="11"/>
      <color rgb="FF000000"/>
      <name val="Arial Narrow"/>
      <family val="2"/>
    </font>
    <font>
      <sz val="8"/>
      <color theme="1"/>
      <name val="Tahoma"/>
      <family val="2"/>
    </font>
    <font>
      <sz val="10"/>
      <color theme="1"/>
      <name val="Tahoma "/>
      <charset val="1"/>
    </font>
    <font>
      <sz val="9"/>
      <color theme="1"/>
      <name val="Arial"/>
      <family val="2"/>
    </font>
    <font>
      <sz val="10"/>
      <name val="Arial Narrow"/>
      <family val="2"/>
    </font>
    <font>
      <sz val="9"/>
      <name val="Arial"/>
      <family val="2"/>
    </font>
    <font>
      <b/>
      <sz val="9"/>
      <name val="Arial"/>
      <family val="2"/>
    </font>
    <font>
      <b/>
      <sz val="12"/>
      <name val="Calibri"/>
      <family val="2"/>
      <scheme val="minor"/>
    </font>
    <font>
      <sz val="12"/>
      <color theme="1"/>
      <name val="Calibri"/>
      <family val="2"/>
      <scheme val="minor"/>
    </font>
    <font>
      <sz val="11"/>
      <color rgb="FF000000"/>
      <name val="Calibri"/>
      <family val="2"/>
      <scheme val="minor"/>
    </font>
    <font>
      <b/>
      <sz val="10"/>
      <color theme="1"/>
      <name val="Calibri"/>
      <family val="2"/>
    </font>
    <font>
      <sz val="10"/>
      <color theme="0"/>
      <name val="Calibri"/>
      <family val="2"/>
      <scheme val="minor"/>
    </font>
    <font>
      <sz val="10"/>
      <color theme="1"/>
      <name val="Calibri"/>
      <family val="2"/>
    </font>
    <font>
      <b/>
      <sz val="16"/>
      <color theme="1"/>
      <name val="Calibri"/>
      <family val="2"/>
      <scheme val="minor"/>
    </font>
    <font>
      <sz val="16"/>
      <color theme="1"/>
      <name val="Calibri"/>
      <family val="2"/>
      <scheme val="minor"/>
    </font>
    <font>
      <b/>
      <sz val="12"/>
      <color theme="1"/>
      <name val="Tahoma"/>
      <family val="2"/>
    </font>
    <font>
      <sz val="12"/>
      <color theme="1"/>
      <name val="Calibri"/>
      <family val="2"/>
      <charset val="1"/>
      <scheme val="minor"/>
    </font>
    <font>
      <sz val="10"/>
      <color theme="6"/>
      <name val="Calibri"/>
      <family val="2"/>
      <scheme val="minor"/>
    </font>
    <font>
      <b/>
      <sz val="10"/>
      <color theme="0"/>
      <name val="Calibri"/>
      <family val="2"/>
      <scheme val="minor"/>
    </font>
    <font>
      <sz val="10"/>
      <color rgb="FF000000"/>
      <name val="Calibri"/>
      <family val="2"/>
    </font>
    <font>
      <b/>
      <sz val="10"/>
      <color rgb="FF000000"/>
      <name val="Calibri"/>
      <family val="2"/>
    </font>
    <font>
      <b/>
      <sz val="8"/>
      <name val="Bookman Old Style"/>
      <family val="1"/>
    </font>
    <font>
      <sz val="8"/>
      <color theme="1"/>
      <name val="Bookman Old Style"/>
      <family val="1"/>
    </font>
    <font>
      <i/>
      <sz val="10"/>
      <color theme="1"/>
      <name val="Calibri"/>
      <family val="2"/>
      <scheme val="minor"/>
    </font>
    <font>
      <b/>
      <sz val="8"/>
      <color theme="1"/>
      <name val="Bookman Old Style"/>
      <family val="1"/>
    </font>
    <font>
      <sz val="8"/>
      <name val="Bookman Old Style"/>
      <family val="1"/>
    </font>
    <font>
      <sz val="11"/>
      <name val="Calibri"/>
      <family val="2"/>
      <scheme val="minor"/>
    </font>
    <font>
      <b/>
      <sz val="11"/>
      <name val="Calibri"/>
      <family val="2"/>
      <scheme val="minor"/>
    </font>
    <font>
      <i/>
      <sz val="11"/>
      <name val="Calibri"/>
      <family val="2"/>
      <scheme val="minor"/>
    </font>
    <font>
      <sz val="10"/>
      <name val="Arial"/>
    </font>
    <font>
      <sz val="11"/>
      <color indexed="9"/>
      <name val="Calibri"/>
      <family val="2"/>
      <charset val="1"/>
    </font>
    <font>
      <sz val="11"/>
      <color indexed="20"/>
      <name val="Calibri"/>
      <family val="2"/>
      <charset val="1"/>
    </font>
    <font>
      <b/>
      <sz val="11"/>
      <color indexed="52"/>
      <name val="Calibri"/>
      <family val="2"/>
      <charset val="1"/>
    </font>
    <font>
      <b/>
      <sz val="11"/>
      <color indexed="9"/>
      <name val="Calibri"/>
      <family val="2"/>
      <charset val="1"/>
    </font>
    <font>
      <i/>
      <sz val="11"/>
      <color indexed="23"/>
      <name val="Calibri"/>
      <family val="2"/>
      <charset val="1"/>
    </font>
    <font>
      <sz val="11"/>
      <color indexed="17"/>
      <name val="Calibri"/>
      <family val="2"/>
      <charset val="1"/>
    </font>
    <font>
      <b/>
      <sz val="15"/>
      <color indexed="56"/>
      <name val="Calibri"/>
      <family val="2"/>
      <charset val="1"/>
    </font>
    <font>
      <b/>
      <sz val="13"/>
      <color indexed="56"/>
      <name val="Calibri"/>
      <family val="2"/>
      <charset val="1"/>
    </font>
    <font>
      <b/>
      <sz val="11"/>
      <color indexed="56"/>
      <name val="Calibri"/>
      <family val="2"/>
      <charset val="1"/>
    </font>
    <font>
      <sz val="11"/>
      <color indexed="62"/>
      <name val="Calibri"/>
      <family val="2"/>
      <charset val="1"/>
    </font>
    <font>
      <sz val="11"/>
      <color indexed="52"/>
      <name val="Calibri"/>
      <family val="2"/>
      <charset val="1"/>
    </font>
    <font>
      <sz val="11"/>
      <color indexed="60"/>
      <name val="Calibri"/>
      <family val="2"/>
      <charset val="1"/>
    </font>
    <font>
      <b/>
      <sz val="11"/>
      <color indexed="63"/>
      <name val="Calibri"/>
      <family val="2"/>
      <charset val="1"/>
    </font>
    <font>
      <b/>
      <sz val="18"/>
      <color indexed="56"/>
      <name val="Cambria"/>
      <family val="2"/>
      <charset val="1"/>
    </font>
    <font>
      <b/>
      <sz val="11"/>
      <color indexed="8"/>
      <name val="Calibri"/>
      <family val="2"/>
      <charset val="1"/>
    </font>
    <font>
      <sz val="11"/>
      <color indexed="10"/>
      <name val="Calibri"/>
      <family val="2"/>
      <charset val="1"/>
    </font>
    <font>
      <b/>
      <sz val="14"/>
      <name val="Book Antiqua"/>
      <family val="1"/>
    </font>
    <font>
      <sz val="10"/>
      <name val="Book Antiqua"/>
      <family val="1"/>
    </font>
    <font>
      <b/>
      <sz val="10"/>
      <name val="Book Antiqua"/>
      <family val="1"/>
    </font>
    <font>
      <b/>
      <sz val="11"/>
      <name val="Book Antiqua"/>
      <family val="1"/>
    </font>
    <font>
      <sz val="8"/>
      <name val="Book Antiqua"/>
      <family val="1"/>
    </font>
    <font>
      <b/>
      <sz val="8"/>
      <name val="Book Antiqua"/>
      <family val="1"/>
    </font>
    <font>
      <sz val="8"/>
      <color indexed="10"/>
      <name val="Book Antiqua"/>
      <family val="1"/>
    </font>
    <font>
      <sz val="8"/>
      <color indexed="8"/>
      <name val="Book Antiqua"/>
      <family val="1"/>
    </font>
  </fonts>
  <fills count="37">
    <fill>
      <patternFill patternType="none"/>
    </fill>
    <fill>
      <patternFill patternType="gray125"/>
    </fill>
    <fill>
      <patternFill patternType="solid">
        <fgColor rgb="FFCCFF33"/>
        <bgColor indexed="64"/>
      </patternFill>
    </fill>
    <fill>
      <patternFill patternType="solid">
        <fgColor rgb="FFFFFF00"/>
        <bgColor indexed="64"/>
      </patternFill>
    </fill>
    <fill>
      <patternFill patternType="solid">
        <fgColor theme="0"/>
        <bgColor indexed="64"/>
      </patternFill>
    </fill>
    <fill>
      <patternFill patternType="solid">
        <fgColor rgb="FFFFFFFF"/>
        <bgColor indexed="64"/>
      </patternFill>
    </fill>
    <fill>
      <patternFill patternType="solid">
        <fgColor theme="0" tint="-4.9989318521683403E-2"/>
        <bgColor indexed="64"/>
      </patternFill>
    </fill>
    <fill>
      <patternFill patternType="solid">
        <fgColor theme="0" tint="-0.34998626667073579"/>
        <bgColor indexed="64"/>
      </patternFill>
    </fill>
    <fill>
      <patternFill patternType="solid">
        <fgColor theme="3" tint="0.79998168889431442"/>
        <bgColor indexed="64"/>
      </patternFill>
    </fill>
    <fill>
      <patternFill patternType="solid">
        <fgColor rgb="FF92D050"/>
        <bgColor indexed="64"/>
      </patternFill>
    </fill>
    <fill>
      <patternFill patternType="solid">
        <fgColor rgb="FFFFC000"/>
        <bgColor indexed="64"/>
      </patternFill>
    </fill>
    <fill>
      <patternFill patternType="solid">
        <fgColor indexed="9"/>
        <bgColor indexed="64"/>
      </patternFill>
    </fill>
    <fill>
      <patternFill patternType="solid">
        <fgColor theme="2"/>
        <bgColor indexed="64"/>
      </patternFill>
    </fill>
    <fill>
      <patternFill patternType="solid">
        <fgColor theme="4" tint="0.7999816888943144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2"/>
        <bgColor indexed="64"/>
      </patternFill>
    </fill>
  </fills>
  <borders count="5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auto="1"/>
      </top>
      <bottom/>
      <diagonal/>
    </border>
    <border>
      <left/>
      <right style="thin">
        <color auto="1"/>
      </right>
      <top style="thin">
        <color auto="1"/>
      </top>
      <bottom/>
      <diagonal/>
    </border>
    <border>
      <left/>
      <right/>
      <top/>
      <bottom style="thin">
        <color auto="1"/>
      </bottom>
      <diagonal/>
    </border>
    <border>
      <left style="thin">
        <color indexed="64"/>
      </left>
      <right style="thin">
        <color indexed="64"/>
      </right>
      <top style="hair">
        <color indexed="64"/>
      </top>
      <bottom style="hair">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indexed="64"/>
      </left>
      <right style="medium">
        <color indexed="64"/>
      </right>
      <top style="hair">
        <color auto="1"/>
      </top>
      <bottom style="hair">
        <color auto="1"/>
      </bottom>
      <diagonal/>
    </border>
    <border>
      <left/>
      <right style="thin">
        <color indexed="64"/>
      </right>
      <top style="hair">
        <color auto="1"/>
      </top>
      <bottom style="hair">
        <color auto="1"/>
      </bottom>
      <diagonal/>
    </border>
    <border>
      <left style="thin">
        <color auto="1"/>
      </left>
      <right style="thin">
        <color auto="1"/>
      </right>
      <top/>
      <bottom/>
      <diagonal/>
    </border>
    <border>
      <left style="thin">
        <color indexed="64"/>
      </left>
      <right/>
      <top/>
      <bottom/>
      <diagonal/>
    </border>
    <border>
      <left style="thin">
        <color indexed="64"/>
      </left>
      <right style="thin">
        <color indexed="64"/>
      </right>
      <top style="hair">
        <color indexed="64"/>
      </top>
      <bottom/>
      <diagonal/>
    </border>
    <border>
      <left/>
      <right style="thin">
        <color indexed="64"/>
      </right>
      <top/>
      <bottom/>
      <diagonal/>
    </border>
    <border>
      <left style="thin">
        <color auto="1"/>
      </left>
      <right style="thin">
        <color auto="1"/>
      </right>
      <top style="medium">
        <color auto="1"/>
      </top>
      <bottom/>
      <diagonal/>
    </border>
    <border>
      <left style="thin">
        <color auto="1"/>
      </left>
      <right style="thin">
        <color auto="1"/>
      </right>
      <top style="medium">
        <color auto="1"/>
      </top>
      <bottom style="thin">
        <color auto="1"/>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style="thin">
        <color auto="1"/>
      </left>
      <right style="thin">
        <color auto="1"/>
      </right>
      <top style="double">
        <color auto="1"/>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auto="1"/>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right/>
      <top style="thin">
        <color indexed="64"/>
      </top>
      <bottom style="hair">
        <color indexed="64"/>
      </bottom>
      <diagonal/>
    </border>
    <border>
      <left style="thin">
        <color indexed="64"/>
      </left>
      <right/>
      <top style="thick">
        <color indexed="64"/>
      </top>
      <bottom/>
      <diagonal/>
    </border>
    <border>
      <left/>
      <right style="thin">
        <color indexed="64"/>
      </right>
      <top style="thick">
        <color indexed="64"/>
      </top>
      <bottom/>
      <diagonal/>
    </border>
    <border>
      <left/>
      <right/>
      <top style="thick">
        <color indexed="64"/>
      </top>
      <bottom/>
      <diagonal/>
    </border>
    <border>
      <left style="thin">
        <color indexed="64"/>
      </left>
      <right style="thin">
        <color indexed="64"/>
      </right>
      <top style="thick">
        <color indexed="64"/>
      </top>
      <bottom/>
      <diagonal/>
    </border>
    <border>
      <left/>
      <right/>
      <top/>
      <bottom style="thick">
        <color indexed="64"/>
      </bottom>
      <diagonal/>
    </border>
  </borders>
  <cellStyleXfs count="459">
    <xf numFmtId="0" fontId="0" fillId="0" borderId="0"/>
    <xf numFmtId="165" fontId="8" fillId="0" borderId="0" applyFont="0" applyFill="0" applyBorder="0" applyAlignment="0" applyProtection="0"/>
    <xf numFmtId="166" fontId="8" fillId="0" borderId="0" applyFont="0" applyFill="0" applyBorder="0" applyAlignment="0" applyProtection="0"/>
    <xf numFmtId="9" fontId="8" fillId="0" borderId="0" applyFont="0" applyFill="0" applyBorder="0" applyAlignment="0" applyProtection="0"/>
    <xf numFmtId="0" fontId="13" fillId="0" borderId="0"/>
    <xf numFmtId="0" fontId="19" fillId="0" borderId="0"/>
    <xf numFmtId="169" fontId="19" fillId="0" borderId="0" applyFont="0" applyFill="0" applyBorder="0" applyAlignment="0" applyProtection="0"/>
    <xf numFmtId="0" fontId="19" fillId="0" borderId="0"/>
    <xf numFmtId="0" fontId="20" fillId="0" borderId="0"/>
    <xf numFmtId="166" fontId="20" fillId="0" borderId="0" applyFont="0" applyFill="0" applyBorder="0" applyAlignment="0" applyProtection="0"/>
    <xf numFmtId="0" fontId="20" fillId="0" borderId="0"/>
    <xf numFmtId="166" fontId="19" fillId="0" borderId="0" applyFont="0" applyFill="0" applyBorder="0" applyAlignment="0" applyProtection="0"/>
    <xf numFmtId="0" fontId="8" fillId="0" borderId="0"/>
    <xf numFmtId="9" fontId="19" fillId="0" borderId="0" applyFont="0" applyFill="0" applyBorder="0" applyAlignment="0" applyProtection="0"/>
    <xf numFmtId="165" fontId="19" fillId="0" borderId="0" applyFont="0" applyFill="0" applyBorder="0" applyAlignment="0" applyProtection="0"/>
    <xf numFmtId="0" fontId="19" fillId="0" borderId="0"/>
    <xf numFmtId="0" fontId="20" fillId="0" borderId="0"/>
    <xf numFmtId="166" fontId="19" fillId="0" borderId="0" applyFont="0" applyFill="0" applyBorder="0" applyAlignment="0" applyProtection="0"/>
    <xf numFmtId="166" fontId="19" fillId="0" borderId="0" applyFont="0" applyFill="0" applyBorder="0" applyAlignment="0" applyProtection="0"/>
    <xf numFmtId="166" fontId="19" fillId="0" borderId="0" applyFont="0" applyFill="0" applyBorder="0" applyAlignment="0" applyProtection="0"/>
    <xf numFmtId="165" fontId="19" fillId="0" borderId="0" applyFont="0" applyFill="0" applyBorder="0" applyAlignment="0" applyProtection="0"/>
    <xf numFmtId="168" fontId="23" fillId="0" borderId="0" applyFont="0" applyFill="0" applyBorder="0" applyAlignment="0" applyProtection="0"/>
    <xf numFmtId="165" fontId="20" fillId="0" borderId="0" applyFont="0" applyFill="0" applyBorder="0" applyAlignment="0" applyProtection="0"/>
    <xf numFmtId="9" fontId="20" fillId="0" borderId="0" applyFont="0" applyFill="0" applyBorder="0" applyAlignment="0" applyProtection="0"/>
    <xf numFmtId="165" fontId="25" fillId="0" borderId="0" applyFont="0" applyFill="0" applyBorder="0" applyAlignment="0" applyProtection="0">
      <alignment vertical="top"/>
    </xf>
    <xf numFmtId="165" fontId="23"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4"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4" fillId="0" borderId="0" applyFont="0" applyFill="0" applyBorder="0" applyAlignment="0" applyProtection="0"/>
    <xf numFmtId="165" fontId="20"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6" fillId="0" borderId="0" applyFont="0" applyFill="0" applyBorder="0" applyAlignment="0" applyProtection="0"/>
    <xf numFmtId="165"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13"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4"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24" fillId="0" borderId="0" applyFont="0" applyFill="0" applyBorder="0" applyAlignment="0" applyProtection="0"/>
    <xf numFmtId="166" fontId="20" fillId="0" borderId="0" applyFont="0" applyFill="0" applyBorder="0" applyAlignment="0" applyProtection="0"/>
    <xf numFmtId="166" fontId="24"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3" fillId="0" borderId="0" applyFont="0" applyFill="0" applyBorder="0" applyAlignment="0" applyProtection="0"/>
    <xf numFmtId="171" fontId="20" fillId="0" borderId="0" applyFont="0" applyFill="0" applyBorder="0" applyAlignment="0" applyProtection="0"/>
    <xf numFmtId="170" fontId="20" fillId="0" borderId="0" applyFont="0" applyFill="0" applyBorder="0" applyAlignment="0" applyProtection="0"/>
    <xf numFmtId="168" fontId="20" fillId="0" borderId="0" applyFont="0" applyFill="0" applyBorder="0" applyAlignment="0" applyProtection="0"/>
    <xf numFmtId="170" fontId="20" fillId="0" borderId="0" applyFont="0" applyFill="0" applyBorder="0" applyAlignment="0" applyProtection="0"/>
    <xf numFmtId="170" fontId="20" fillId="0" borderId="0" applyFont="0" applyFill="0" applyBorder="0" applyAlignment="0" applyProtection="0"/>
    <xf numFmtId="170" fontId="20" fillId="0" borderId="0" applyFont="0" applyFill="0" applyBorder="0" applyAlignment="0" applyProtection="0"/>
    <xf numFmtId="170" fontId="20" fillId="0" borderId="0" applyFont="0" applyFill="0" applyBorder="0" applyAlignment="0" applyProtection="0"/>
    <xf numFmtId="170" fontId="20" fillId="0" borderId="0" applyFont="0" applyFill="0" applyBorder="0" applyAlignment="0" applyProtection="0"/>
    <xf numFmtId="170" fontId="20" fillId="0" borderId="0" applyFont="0" applyFill="0" applyBorder="0" applyAlignment="0" applyProtection="0"/>
    <xf numFmtId="172" fontId="20" fillId="0" borderId="0" applyFont="0" applyFill="0" applyBorder="0" applyAlignment="0" applyProtection="0"/>
    <xf numFmtId="172" fontId="20" fillId="0" borderId="0" applyFont="0" applyFill="0" applyBorder="0" applyAlignment="0" applyProtection="0"/>
    <xf numFmtId="172" fontId="20" fillId="0" borderId="0" applyFont="0" applyFill="0" applyBorder="0" applyAlignment="0" applyProtection="0"/>
    <xf numFmtId="170" fontId="20" fillId="0" borderId="0" applyFont="0" applyFill="0" applyBorder="0" applyAlignment="0" applyProtection="0"/>
    <xf numFmtId="167" fontId="24" fillId="0" borderId="0" applyFont="0" applyFill="0" applyBorder="0" applyAlignment="0" applyProtection="0"/>
    <xf numFmtId="171" fontId="20" fillId="0" borderId="0" applyFont="0" applyFill="0" applyBorder="0" applyAlignment="0" applyProtection="0"/>
    <xf numFmtId="172" fontId="20" fillId="0" borderId="0" applyFont="0" applyFill="0" applyBorder="0" applyAlignment="0" applyProtection="0"/>
    <xf numFmtId="172" fontId="20" fillId="0" borderId="0" applyFont="0" applyFill="0" applyBorder="0" applyAlignment="0" applyProtection="0"/>
    <xf numFmtId="164" fontId="13" fillId="0" borderId="0" applyFont="0" applyFill="0" applyBorder="0" applyAlignment="0" applyProtection="0"/>
    <xf numFmtId="171" fontId="20" fillId="0" borderId="0" applyFont="0" applyFill="0" applyBorder="0" applyAlignment="0" applyProtection="0"/>
    <xf numFmtId="171" fontId="20" fillId="0" borderId="0" applyFont="0" applyFill="0" applyBorder="0" applyAlignment="0" applyProtection="0"/>
    <xf numFmtId="171" fontId="20" fillId="0" borderId="0" applyFont="0" applyFill="0" applyBorder="0" applyAlignment="0" applyProtection="0"/>
    <xf numFmtId="164" fontId="20" fillId="0" borderId="0" applyFont="0" applyFill="0" applyBorder="0" applyAlignment="0" applyProtection="0"/>
    <xf numFmtId="171" fontId="20" fillId="0" borderId="0" applyFont="0" applyFill="0" applyBorder="0" applyAlignment="0" applyProtection="0"/>
    <xf numFmtId="171" fontId="20" fillId="0" borderId="0" applyFont="0" applyFill="0" applyBorder="0" applyAlignment="0" applyProtection="0"/>
    <xf numFmtId="170" fontId="20" fillId="0" borderId="0" applyFont="0" applyFill="0" applyBorder="0" applyAlignment="0" applyProtection="0"/>
    <xf numFmtId="171" fontId="20" fillId="0" borderId="0" applyFont="0" applyFill="0" applyBorder="0" applyAlignment="0" applyProtection="0"/>
    <xf numFmtId="170" fontId="20" fillId="0" borderId="0" applyFont="0" applyFill="0" applyBorder="0" applyAlignment="0" applyProtection="0"/>
    <xf numFmtId="0" fontId="20" fillId="0" borderId="0"/>
    <xf numFmtId="0" fontId="20" fillId="0" borderId="0"/>
    <xf numFmtId="0" fontId="20" fillId="0" borderId="0"/>
    <xf numFmtId="0" fontId="24" fillId="0" borderId="0"/>
    <xf numFmtId="0" fontId="20" fillId="0" borderId="0"/>
    <xf numFmtId="0" fontId="24" fillId="0" borderId="0"/>
    <xf numFmtId="0" fontId="24" fillId="0" borderId="0"/>
    <xf numFmtId="0" fontId="24" fillId="0" borderId="0"/>
    <xf numFmtId="0" fontId="24" fillId="0" borderId="0"/>
    <xf numFmtId="0" fontId="24" fillId="0" borderId="0"/>
    <xf numFmtId="0" fontId="24" fillId="0" borderId="0"/>
    <xf numFmtId="0" fontId="20" fillId="0" borderId="0"/>
    <xf numFmtId="0" fontId="20" fillId="0" borderId="0"/>
    <xf numFmtId="0" fontId="20" fillId="0" borderId="0"/>
    <xf numFmtId="0" fontId="20" fillId="0" borderId="0"/>
    <xf numFmtId="0" fontId="13" fillId="0" borderId="0"/>
    <xf numFmtId="0" fontId="24" fillId="0" borderId="0"/>
    <xf numFmtId="0" fontId="20" fillId="0" borderId="0"/>
    <xf numFmtId="0" fontId="20" fillId="0" borderId="0"/>
    <xf numFmtId="0" fontId="20" fillId="0" borderId="0"/>
    <xf numFmtId="0" fontId="20" fillId="0" borderId="0"/>
    <xf numFmtId="0" fontId="24" fillId="0" borderId="0"/>
    <xf numFmtId="0" fontId="23" fillId="0" borderId="0"/>
    <xf numFmtId="0" fontId="20" fillId="0" borderId="0"/>
    <xf numFmtId="0" fontId="24" fillId="0" borderId="0"/>
    <xf numFmtId="0" fontId="13" fillId="0" borderId="0"/>
    <xf numFmtId="0" fontId="20" fillId="0" borderId="0"/>
    <xf numFmtId="0" fontId="13" fillId="0" borderId="0"/>
    <xf numFmtId="0" fontId="13" fillId="0" borderId="0"/>
    <xf numFmtId="0" fontId="13"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3" fillId="0" borderId="0"/>
    <xf numFmtId="0" fontId="23" fillId="0" borderId="0"/>
    <xf numFmtId="0" fontId="20" fillId="0" borderId="0"/>
    <xf numFmtId="0" fontId="20" fillId="0" borderId="0"/>
    <xf numFmtId="0" fontId="20" fillId="0" borderId="0"/>
    <xf numFmtId="0" fontId="20" fillId="0" borderId="0"/>
    <xf numFmtId="0" fontId="20" fillId="0" borderId="0"/>
    <xf numFmtId="0" fontId="20" fillId="0" borderId="0"/>
    <xf numFmtId="0" fontId="13"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6" fillId="0" borderId="0"/>
    <xf numFmtId="166" fontId="6" fillId="0" borderId="0" applyFont="0" applyFill="0" applyBorder="0" applyAlignment="0" applyProtection="0"/>
    <xf numFmtId="165" fontId="6" fillId="0" borderId="0" applyFont="0" applyFill="0" applyBorder="0" applyAlignment="0" applyProtection="0"/>
    <xf numFmtId="9" fontId="6" fillId="0" borderId="0" applyFont="0" applyFill="0" applyBorder="0" applyAlignment="0" applyProtection="0"/>
    <xf numFmtId="165" fontId="8" fillId="0" borderId="0" applyFont="0" applyFill="0" applyBorder="0" applyAlignment="0" applyProtection="0"/>
    <xf numFmtId="0" fontId="6" fillId="0" borderId="0"/>
    <xf numFmtId="166" fontId="6" fillId="0" borderId="0" applyFont="0" applyFill="0" applyBorder="0" applyAlignment="0" applyProtection="0"/>
    <xf numFmtId="0" fontId="6" fillId="0" borderId="0"/>
    <xf numFmtId="166" fontId="6" fillId="0" borderId="0" applyFont="0" applyFill="0" applyBorder="0" applyAlignment="0" applyProtection="0"/>
    <xf numFmtId="0" fontId="6" fillId="0" borderId="0"/>
    <xf numFmtId="166" fontId="6" fillId="0" borderId="0" applyFont="0" applyFill="0" applyBorder="0" applyAlignment="0" applyProtection="0"/>
    <xf numFmtId="0" fontId="6" fillId="0" borderId="0"/>
    <xf numFmtId="166" fontId="6" fillId="0" borderId="0" applyFont="0" applyFill="0" applyBorder="0" applyAlignment="0" applyProtection="0"/>
    <xf numFmtId="0" fontId="6" fillId="0" borderId="0"/>
    <xf numFmtId="166" fontId="6" fillId="0" borderId="0" applyFont="0" applyFill="0" applyBorder="0" applyAlignment="0" applyProtection="0"/>
    <xf numFmtId="0" fontId="6" fillId="0" borderId="0"/>
    <xf numFmtId="166" fontId="6" fillId="0" borderId="0" applyFont="0" applyFill="0" applyBorder="0" applyAlignment="0" applyProtection="0"/>
    <xf numFmtId="0" fontId="6" fillId="0" borderId="0"/>
    <xf numFmtId="166" fontId="6" fillId="0" borderId="0" applyFont="0" applyFill="0" applyBorder="0" applyAlignment="0" applyProtection="0"/>
    <xf numFmtId="0" fontId="6" fillId="0" borderId="0"/>
    <xf numFmtId="166" fontId="6" fillId="0" borderId="0" applyFont="0" applyFill="0" applyBorder="0" applyAlignment="0" applyProtection="0"/>
    <xf numFmtId="0" fontId="6" fillId="0" borderId="0"/>
    <xf numFmtId="166" fontId="6" fillId="0" borderId="0" applyFont="0" applyFill="0" applyBorder="0" applyAlignment="0" applyProtection="0"/>
    <xf numFmtId="0" fontId="6" fillId="0" borderId="0"/>
    <xf numFmtId="166" fontId="6" fillId="0" borderId="0" applyFont="0" applyFill="0" applyBorder="0" applyAlignment="0" applyProtection="0"/>
    <xf numFmtId="0" fontId="6" fillId="0" borderId="0"/>
    <xf numFmtId="166" fontId="6" fillId="0" borderId="0" applyFont="0" applyFill="0" applyBorder="0" applyAlignment="0" applyProtection="0"/>
    <xf numFmtId="0" fontId="5" fillId="0" borderId="0"/>
    <xf numFmtId="165" fontId="5" fillId="0" borderId="0" applyFont="0" applyFill="0" applyBorder="0" applyAlignment="0" applyProtection="0"/>
    <xf numFmtId="166" fontId="5" fillId="0" borderId="0" applyFont="0" applyFill="0" applyBorder="0" applyAlignment="0" applyProtection="0"/>
    <xf numFmtId="0" fontId="5" fillId="0" borderId="0"/>
    <xf numFmtId="166" fontId="5" fillId="0" borderId="0" applyFont="0" applyFill="0" applyBorder="0" applyAlignment="0" applyProtection="0"/>
    <xf numFmtId="0" fontId="5" fillId="0" borderId="0"/>
    <xf numFmtId="166" fontId="5" fillId="0" borderId="0" applyFont="0" applyFill="0" applyBorder="0" applyAlignment="0" applyProtection="0"/>
    <xf numFmtId="0" fontId="5" fillId="0" borderId="0"/>
    <xf numFmtId="166" fontId="5" fillId="0" borderId="0" applyFont="0" applyFill="0" applyBorder="0" applyAlignment="0" applyProtection="0"/>
    <xf numFmtId="0" fontId="5" fillId="0" borderId="0"/>
    <xf numFmtId="166" fontId="5" fillId="0" borderId="0" applyFont="0" applyFill="0" applyBorder="0" applyAlignment="0" applyProtection="0"/>
    <xf numFmtId="0" fontId="5" fillId="0" borderId="0"/>
    <xf numFmtId="166" fontId="5" fillId="0" borderId="0" applyFont="0" applyFill="0" applyBorder="0" applyAlignment="0" applyProtection="0"/>
    <xf numFmtId="0" fontId="5" fillId="0" borderId="0"/>
    <xf numFmtId="166" fontId="5" fillId="0" borderId="0" applyFont="0" applyFill="0" applyBorder="0" applyAlignment="0" applyProtection="0"/>
    <xf numFmtId="0" fontId="5" fillId="0" borderId="0"/>
    <xf numFmtId="166" fontId="5" fillId="0" borderId="0" applyFont="0" applyFill="0" applyBorder="0" applyAlignment="0" applyProtection="0"/>
    <xf numFmtId="0" fontId="5" fillId="0" borderId="0"/>
    <xf numFmtId="166" fontId="5" fillId="0" borderId="0" applyFont="0" applyFill="0" applyBorder="0" applyAlignment="0" applyProtection="0"/>
    <xf numFmtId="0" fontId="5" fillId="0" borderId="0"/>
    <xf numFmtId="166" fontId="5" fillId="0" borderId="0" applyFont="0" applyFill="0" applyBorder="0" applyAlignment="0" applyProtection="0"/>
    <xf numFmtId="0" fontId="20" fillId="0" borderId="0"/>
    <xf numFmtId="0" fontId="20" fillId="0" borderId="0"/>
    <xf numFmtId="0" fontId="20" fillId="0" borderId="0"/>
    <xf numFmtId="0" fontId="5" fillId="0" borderId="0"/>
    <xf numFmtId="166" fontId="13" fillId="0" borderId="0" applyFont="0" applyFill="0" applyBorder="0" applyAlignment="0" applyProtection="0"/>
    <xf numFmtId="0" fontId="5" fillId="0" borderId="0"/>
    <xf numFmtId="166" fontId="13" fillId="0" borderId="0" applyFont="0" applyFill="0" applyBorder="0" applyAlignment="0" applyProtection="0"/>
    <xf numFmtId="0" fontId="5" fillId="0" borderId="0"/>
    <xf numFmtId="166" fontId="13" fillId="0" borderId="0" applyFont="0" applyFill="0" applyBorder="0" applyAlignment="0" applyProtection="0"/>
    <xf numFmtId="0" fontId="5" fillId="0" borderId="0"/>
    <xf numFmtId="166" fontId="13" fillId="0" borderId="0" applyFont="0" applyFill="0" applyBorder="0" applyAlignment="0" applyProtection="0"/>
    <xf numFmtId="0" fontId="5" fillId="0" borderId="0"/>
    <xf numFmtId="166" fontId="13" fillId="0" borderId="0" applyFont="0" applyFill="0" applyBorder="0" applyAlignment="0" applyProtection="0"/>
    <xf numFmtId="0" fontId="5" fillId="0" borderId="0"/>
    <xf numFmtId="166" fontId="13" fillId="0" borderId="0" applyFont="0" applyFill="0" applyBorder="0" applyAlignment="0" applyProtection="0"/>
    <xf numFmtId="0" fontId="5" fillId="0" borderId="0"/>
    <xf numFmtId="166" fontId="13" fillId="0" borderId="0" applyFont="0" applyFill="0" applyBorder="0" applyAlignment="0" applyProtection="0"/>
    <xf numFmtId="0" fontId="5" fillId="0" borderId="0"/>
    <xf numFmtId="166" fontId="13" fillId="0" borderId="0" applyFont="0" applyFill="0" applyBorder="0" applyAlignment="0" applyProtection="0"/>
    <xf numFmtId="0" fontId="5" fillId="0" borderId="0"/>
    <xf numFmtId="166" fontId="13" fillId="0" borderId="0" applyFont="0" applyFill="0" applyBorder="0" applyAlignment="0" applyProtection="0"/>
    <xf numFmtId="0" fontId="5" fillId="0" borderId="0"/>
    <xf numFmtId="166" fontId="13" fillId="0" borderId="0" applyFont="0" applyFill="0" applyBorder="0" applyAlignment="0" applyProtection="0"/>
    <xf numFmtId="0" fontId="5" fillId="0" borderId="0"/>
    <xf numFmtId="166" fontId="13" fillId="0" borderId="0" applyFont="0" applyFill="0" applyBorder="0" applyAlignment="0" applyProtection="0"/>
    <xf numFmtId="0" fontId="5" fillId="0" borderId="0"/>
    <xf numFmtId="166" fontId="13" fillId="0" borderId="0" applyFont="0" applyFill="0" applyBorder="0" applyAlignment="0" applyProtection="0"/>
    <xf numFmtId="0" fontId="5" fillId="0" borderId="0"/>
    <xf numFmtId="166" fontId="13" fillId="0" borderId="0" applyFont="0" applyFill="0" applyBorder="0" applyAlignment="0" applyProtection="0"/>
    <xf numFmtId="0" fontId="5" fillId="0" borderId="0"/>
    <xf numFmtId="166" fontId="13" fillId="0" borderId="0" applyFont="0" applyFill="0" applyBorder="0" applyAlignment="0" applyProtection="0"/>
    <xf numFmtId="0" fontId="5" fillId="0" borderId="0"/>
    <xf numFmtId="166" fontId="13" fillId="0" borderId="0" applyFont="0" applyFill="0" applyBorder="0" applyAlignment="0" applyProtection="0"/>
    <xf numFmtId="0" fontId="5" fillId="0" borderId="0"/>
    <xf numFmtId="166" fontId="13" fillId="0" borderId="0" applyFont="0" applyFill="0" applyBorder="0" applyAlignment="0" applyProtection="0"/>
    <xf numFmtId="0" fontId="5" fillId="0" borderId="0"/>
    <xf numFmtId="166" fontId="13" fillId="0" borderId="0" applyFont="0" applyFill="0" applyBorder="0" applyAlignment="0" applyProtection="0"/>
    <xf numFmtId="0" fontId="5" fillId="0" borderId="0"/>
    <xf numFmtId="166" fontId="13" fillId="0" borderId="0" applyFont="0" applyFill="0" applyBorder="0" applyAlignment="0" applyProtection="0"/>
    <xf numFmtId="0" fontId="5" fillId="0" borderId="0"/>
    <xf numFmtId="166" fontId="13" fillId="0" borderId="0" applyFont="0" applyFill="0" applyBorder="0" applyAlignment="0" applyProtection="0"/>
    <xf numFmtId="0" fontId="5" fillId="0" borderId="0"/>
    <xf numFmtId="166" fontId="13" fillId="0" borderId="0" applyFont="0" applyFill="0" applyBorder="0" applyAlignment="0" applyProtection="0"/>
    <xf numFmtId="0" fontId="5" fillId="0" borderId="0"/>
    <xf numFmtId="166" fontId="13" fillId="0" borderId="0" applyFont="0" applyFill="0" applyBorder="0" applyAlignment="0" applyProtection="0"/>
    <xf numFmtId="0" fontId="5" fillId="0" borderId="0"/>
    <xf numFmtId="166" fontId="13" fillId="0" borderId="0" applyFont="0" applyFill="0" applyBorder="0" applyAlignment="0" applyProtection="0"/>
    <xf numFmtId="0" fontId="5" fillId="0" borderId="0"/>
    <xf numFmtId="166" fontId="13" fillId="0" borderId="0" applyFont="0" applyFill="0" applyBorder="0" applyAlignment="0" applyProtection="0"/>
    <xf numFmtId="0" fontId="5" fillId="0" borderId="0"/>
    <xf numFmtId="166" fontId="13" fillId="0" borderId="0" applyFont="0" applyFill="0" applyBorder="0" applyAlignment="0" applyProtection="0"/>
    <xf numFmtId="0" fontId="5" fillId="0" borderId="0"/>
    <xf numFmtId="166" fontId="13" fillId="0" borderId="0" applyFont="0" applyFill="0" applyBorder="0" applyAlignment="0" applyProtection="0"/>
    <xf numFmtId="0" fontId="5" fillId="0" borderId="0"/>
    <xf numFmtId="166" fontId="13" fillId="0" borderId="0" applyFont="0" applyFill="0" applyBorder="0" applyAlignment="0" applyProtection="0"/>
    <xf numFmtId="0" fontId="5" fillId="0" borderId="0"/>
    <xf numFmtId="166" fontId="13" fillId="0" borderId="0" applyFont="0" applyFill="0" applyBorder="0" applyAlignment="0" applyProtection="0"/>
    <xf numFmtId="0" fontId="5" fillId="0" borderId="0"/>
    <xf numFmtId="166" fontId="13" fillId="0" borderId="0" applyFont="0" applyFill="0" applyBorder="0" applyAlignment="0" applyProtection="0"/>
    <xf numFmtId="0" fontId="5" fillId="0" borderId="0"/>
    <xf numFmtId="166" fontId="13" fillId="0" borderId="0" applyFont="0" applyFill="0" applyBorder="0" applyAlignment="0" applyProtection="0"/>
    <xf numFmtId="0" fontId="5" fillId="0" borderId="0"/>
    <xf numFmtId="166" fontId="13" fillId="0" borderId="0" applyFont="0" applyFill="0" applyBorder="0" applyAlignment="0" applyProtection="0"/>
    <xf numFmtId="0" fontId="5" fillId="0" borderId="0"/>
    <xf numFmtId="166" fontId="13" fillId="0" borderId="0" applyFont="0" applyFill="0" applyBorder="0" applyAlignment="0" applyProtection="0"/>
    <xf numFmtId="0" fontId="5" fillId="0" borderId="0"/>
    <xf numFmtId="166" fontId="13"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9"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0" fontId="5" fillId="0" borderId="0"/>
    <xf numFmtId="0" fontId="5" fillId="0" borderId="0"/>
    <xf numFmtId="0" fontId="5" fillId="0" borderId="0"/>
    <xf numFmtId="9" fontId="5" fillId="0" borderId="0" applyFont="0" applyFill="0" applyBorder="0" applyAlignment="0" applyProtection="0"/>
    <xf numFmtId="0" fontId="8" fillId="0" borderId="0"/>
    <xf numFmtId="0" fontId="8" fillId="0" borderId="0"/>
    <xf numFmtId="0" fontId="8" fillId="0" borderId="0"/>
    <xf numFmtId="0" fontId="4" fillId="0" borderId="0"/>
    <xf numFmtId="0" fontId="28" fillId="0" borderId="0">
      <protection locked="0"/>
    </xf>
    <xf numFmtId="0" fontId="28" fillId="0" borderId="0">
      <protection locked="0"/>
    </xf>
    <xf numFmtId="0" fontId="28" fillId="0" borderId="0">
      <protection locked="0"/>
    </xf>
    <xf numFmtId="0" fontId="28" fillId="0" borderId="0">
      <protection locked="0"/>
    </xf>
    <xf numFmtId="0" fontId="28" fillId="0" borderId="0">
      <protection locked="0"/>
    </xf>
    <xf numFmtId="0" fontId="28" fillId="0" borderId="0">
      <protection locked="0"/>
    </xf>
    <xf numFmtId="175" fontId="28" fillId="0" borderId="0">
      <protection locked="0"/>
    </xf>
    <xf numFmtId="175" fontId="28" fillId="0" borderId="0">
      <protection locked="0"/>
    </xf>
    <xf numFmtId="175" fontId="28" fillId="0" borderId="0">
      <protection locked="0"/>
    </xf>
    <xf numFmtId="175" fontId="28" fillId="0" borderId="0">
      <protection locked="0"/>
    </xf>
    <xf numFmtId="175" fontId="28" fillId="0" borderId="0">
      <protection locked="0"/>
    </xf>
    <xf numFmtId="175" fontId="28" fillId="0" borderId="0">
      <protection locked="0"/>
    </xf>
    <xf numFmtId="166" fontId="4" fillId="0" borderId="0" applyFont="0" applyFill="0" applyBorder="0" applyAlignment="0" applyProtection="0"/>
    <xf numFmtId="165" fontId="4"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9" fillId="0" borderId="0" applyFont="0" applyFill="0" applyBorder="0" applyAlignment="0" applyProtection="0"/>
    <xf numFmtId="165" fontId="20"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9" fillId="0" borderId="0" applyFont="0" applyFill="0" applyBorder="0" applyAlignment="0" applyProtection="0"/>
    <xf numFmtId="165" fontId="20" fillId="0" borderId="0" applyFont="0" applyFill="0" applyBorder="0" applyAlignment="0" applyProtection="0"/>
    <xf numFmtId="165" fontId="29" fillId="0" borderId="0" applyFont="0" applyFill="0" applyBorder="0" applyAlignment="0" applyProtection="0"/>
    <xf numFmtId="166" fontId="4" fillId="0" borderId="0" applyFont="0" applyFill="0" applyBorder="0" applyAlignment="0" applyProtection="0"/>
    <xf numFmtId="166" fontId="8" fillId="0" borderId="0" applyFont="0" applyFill="0" applyBorder="0" applyAlignment="0" applyProtection="0"/>
    <xf numFmtId="166" fontId="29" fillId="0" borderId="0" applyFont="0" applyFill="0" applyBorder="0" applyAlignment="0" applyProtection="0"/>
    <xf numFmtId="166" fontId="20" fillId="0" borderId="0" applyFont="0" applyFill="0" applyBorder="0" applyAlignment="0" applyProtection="0"/>
    <xf numFmtId="166" fontId="23"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7" fontId="20" fillId="0" borderId="0" applyFont="0" applyFill="0" applyBorder="0" applyAlignment="0" applyProtection="0"/>
    <xf numFmtId="167" fontId="29" fillId="0" borderId="0" applyFont="0" applyFill="0" applyBorder="0" applyAlignment="0" applyProtection="0"/>
    <xf numFmtId="167" fontId="20" fillId="0" borderId="0" applyFont="0" applyFill="0" applyBorder="0" applyAlignment="0" applyProtection="0"/>
    <xf numFmtId="167" fontId="20" fillId="0" borderId="0" applyFont="0" applyFill="0" applyBorder="0" applyAlignment="0" applyProtection="0"/>
    <xf numFmtId="167" fontId="29" fillId="0" borderId="0" applyFont="0" applyFill="0" applyBorder="0" applyAlignment="0" applyProtection="0"/>
    <xf numFmtId="167" fontId="20" fillId="0" borderId="0" applyFont="0" applyFill="0" applyBorder="0" applyAlignment="0" applyProtection="0"/>
    <xf numFmtId="167" fontId="29" fillId="0" borderId="0" applyFont="0" applyFill="0" applyBorder="0" applyAlignment="0" applyProtection="0"/>
    <xf numFmtId="167" fontId="29" fillId="0" borderId="0" applyFont="0" applyFill="0" applyBorder="0" applyAlignment="0" applyProtection="0"/>
    <xf numFmtId="168" fontId="20" fillId="0" borderId="0" applyFont="0" applyFill="0" applyBorder="0" applyAlignment="0" applyProtection="0"/>
    <xf numFmtId="0" fontId="28" fillId="0" borderId="0">
      <protection locked="0"/>
    </xf>
    <xf numFmtId="0" fontId="28" fillId="0" borderId="0">
      <protection locked="0"/>
    </xf>
    <xf numFmtId="0" fontId="28" fillId="0" borderId="0">
      <protection locked="0"/>
    </xf>
    <xf numFmtId="0" fontId="30" fillId="0" borderId="0">
      <protection locked="0"/>
    </xf>
    <xf numFmtId="0" fontId="28" fillId="0" borderId="0">
      <protection locked="0"/>
    </xf>
    <xf numFmtId="0" fontId="28" fillId="0" borderId="0">
      <protection locked="0"/>
    </xf>
    <xf numFmtId="0" fontId="28" fillId="0" borderId="0">
      <protection locked="0"/>
    </xf>
    <xf numFmtId="0" fontId="30" fillId="0" borderId="0">
      <protection locked="0"/>
    </xf>
    <xf numFmtId="176" fontId="28" fillId="0" borderId="0">
      <protection locked="0"/>
    </xf>
    <xf numFmtId="0" fontId="31" fillId="0" borderId="0">
      <protection locked="0"/>
    </xf>
    <xf numFmtId="0" fontId="31" fillId="0" borderId="0">
      <protection locked="0"/>
    </xf>
    <xf numFmtId="175" fontId="28" fillId="0" borderId="0">
      <protection locked="0"/>
    </xf>
    <xf numFmtId="177" fontId="32" fillId="0" borderId="0"/>
    <xf numFmtId="166" fontId="4" fillId="0" borderId="0" applyFont="0" applyFill="0" applyBorder="0" applyAlignment="0" applyProtection="0"/>
    <xf numFmtId="0" fontId="20" fillId="0" borderId="0"/>
    <xf numFmtId="0" fontId="29" fillId="0" borderId="0"/>
    <xf numFmtId="0" fontId="20" fillId="0" borderId="0"/>
    <xf numFmtId="0" fontId="29" fillId="0" borderId="0"/>
    <xf numFmtId="0" fontId="8" fillId="0" borderId="0"/>
    <xf numFmtId="0" fontId="29" fillId="0" borderId="0"/>
    <xf numFmtId="0" fontId="29" fillId="0" borderId="0"/>
    <xf numFmtId="9" fontId="4" fillId="0" borderId="0" applyFont="0" applyFill="0" applyBorder="0" applyAlignment="0" applyProtection="0"/>
    <xf numFmtId="9" fontId="8" fillId="0" borderId="0" applyFont="0" applyFill="0" applyBorder="0" applyAlignment="0" applyProtection="0"/>
    <xf numFmtId="9" fontId="20" fillId="0" borderId="0" applyFill="0" applyBorder="0" applyAlignment="0" applyProtection="0"/>
    <xf numFmtId="9" fontId="20" fillId="0" borderId="0" applyFont="0" applyFill="0" applyBorder="0" applyAlignment="0" applyProtection="0"/>
    <xf numFmtId="0" fontId="4" fillId="0" borderId="0"/>
    <xf numFmtId="9" fontId="20" fillId="0" borderId="0" applyFont="0" applyFill="0" applyBorder="0" applyAlignment="0" applyProtection="0"/>
    <xf numFmtId="9" fontId="20" fillId="0" borderId="0" applyFont="0" applyFill="0" applyBorder="0" applyAlignment="0" applyProtection="0"/>
    <xf numFmtId="166" fontId="4" fillId="0" borderId="0" applyFont="0" applyFill="0" applyBorder="0" applyAlignment="0" applyProtection="0"/>
    <xf numFmtId="0" fontId="4" fillId="0" borderId="0"/>
    <xf numFmtId="0" fontId="4" fillId="0" borderId="0"/>
    <xf numFmtId="0" fontId="23" fillId="0" borderId="0"/>
    <xf numFmtId="0" fontId="3" fillId="0" borderId="0"/>
    <xf numFmtId="168" fontId="23" fillId="0" borderId="0" applyFont="0" applyFill="0" applyBorder="0" applyAlignment="0" applyProtection="0"/>
    <xf numFmtId="0" fontId="3" fillId="0" borderId="0"/>
    <xf numFmtId="0" fontId="3" fillId="0" borderId="0"/>
    <xf numFmtId="0" fontId="20" fillId="0" borderId="0"/>
    <xf numFmtId="166" fontId="3" fillId="0" borderId="0" applyFont="0" applyFill="0" applyBorder="0" applyAlignment="0" applyProtection="0"/>
    <xf numFmtId="0" fontId="2" fillId="0" borderId="0"/>
    <xf numFmtId="165" fontId="2" fillId="0" borderId="0" applyFont="0" applyFill="0" applyBorder="0" applyAlignment="0" applyProtection="0"/>
    <xf numFmtId="166" fontId="1" fillId="0" borderId="0" applyFont="0" applyFill="0" applyBorder="0" applyAlignment="0" applyProtection="0"/>
    <xf numFmtId="0" fontId="101" fillId="0" borderId="0"/>
    <xf numFmtId="0" fontId="23" fillId="14" borderId="0" applyNumberFormat="0" applyBorder="0" applyAlignment="0" applyProtection="0"/>
    <xf numFmtId="0" fontId="23" fillId="15" borderId="0" applyNumberFormat="0" applyBorder="0" applyAlignment="0" applyProtection="0"/>
    <xf numFmtId="0" fontId="23" fillId="16" borderId="0" applyNumberFormat="0" applyBorder="0" applyAlignment="0" applyProtection="0"/>
    <xf numFmtId="0" fontId="23" fillId="17" borderId="0" applyNumberFormat="0" applyBorder="0" applyAlignment="0" applyProtection="0"/>
    <xf numFmtId="0" fontId="23" fillId="18" borderId="0" applyNumberFormat="0" applyBorder="0" applyAlignment="0" applyProtection="0"/>
    <xf numFmtId="0" fontId="23" fillId="19" borderId="0" applyNumberFormat="0" applyBorder="0" applyAlignment="0" applyProtection="0"/>
    <xf numFmtId="0" fontId="23" fillId="20" borderId="0" applyNumberFormat="0" applyBorder="0" applyAlignment="0" applyProtection="0"/>
    <xf numFmtId="0" fontId="23" fillId="21" borderId="0" applyNumberFormat="0" applyBorder="0" applyAlignment="0" applyProtection="0"/>
    <xf numFmtId="0" fontId="23" fillId="22" borderId="0" applyNumberFormat="0" applyBorder="0" applyAlignment="0" applyProtection="0"/>
    <xf numFmtId="0" fontId="23" fillId="17" borderId="0" applyNumberFormat="0" applyBorder="0" applyAlignment="0" applyProtection="0"/>
    <xf numFmtId="0" fontId="23" fillId="20" borderId="0" applyNumberFormat="0" applyBorder="0" applyAlignment="0" applyProtection="0"/>
    <xf numFmtId="0" fontId="23" fillId="23" borderId="0" applyNumberFormat="0" applyBorder="0" applyAlignment="0" applyProtection="0"/>
    <xf numFmtId="0" fontId="102" fillId="24" borderId="0" applyNumberFormat="0" applyBorder="0" applyAlignment="0" applyProtection="0"/>
    <xf numFmtId="0" fontId="102" fillId="21" borderId="0" applyNumberFormat="0" applyBorder="0" applyAlignment="0" applyProtection="0"/>
    <xf numFmtId="0" fontId="102" fillId="22" borderId="0" applyNumberFormat="0" applyBorder="0" applyAlignment="0" applyProtection="0"/>
    <xf numFmtId="0" fontId="102" fillId="25" borderId="0" applyNumberFormat="0" applyBorder="0" applyAlignment="0" applyProtection="0"/>
    <xf numFmtId="0" fontId="102" fillId="26" borderId="0" applyNumberFormat="0" applyBorder="0" applyAlignment="0" applyProtection="0"/>
    <xf numFmtId="0" fontId="102" fillId="27" borderId="0" applyNumberFormat="0" applyBorder="0" applyAlignment="0" applyProtection="0"/>
    <xf numFmtId="0" fontId="102" fillId="28" borderId="0" applyNumberFormat="0" applyBorder="0" applyAlignment="0" applyProtection="0"/>
    <xf numFmtId="0" fontId="102" fillId="29" borderId="0" applyNumberFormat="0" applyBorder="0" applyAlignment="0" applyProtection="0"/>
    <xf numFmtId="0" fontId="102" fillId="30" borderId="0" applyNumberFormat="0" applyBorder="0" applyAlignment="0" applyProtection="0"/>
    <xf numFmtId="0" fontId="102" fillId="25" borderId="0" applyNumberFormat="0" applyBorder="0" applyAlignment="0" applyProtection="0"/>
    <xf numFmtId="0" fontId="102" fillId="26" borderId="0" applyNumberFormat="0" applyBorder="0" applyAlignment="0" applyProtection="0"/>
    <xf numFmtId="0" fontId="102" fillId="31" borderId="0" applyNumberFormat="0" applyBorder="0" applyAlignment="0" applyProtection="0"/>
    <xf numFmtId="0" fontId="103" fillId="15" borderId="0" applyNumberFormat="0" applyBorder="0" applyAlignment="0" applyProtection="0"/>
    <xf numFmtId="0" fontId="104" fillId="32" borderId="31" applyNumberFormat="0" applyAlignment="0" applyProtection="0"/>
    <xf numFmtId="0" fontId="105" fillId="33" borderId="32" applyNumberFormat="0" applyAlignment="0" applyProtection="0"/>
    <xf numFmtId="43" fontId="20" fillId="0" borderId="0" applyFont="0" applyFill="0" applyBorder="0" applyAlignment="0" applyProtection="0"/>
    <xf numFmtId="41" fontId="20" fillId="0" borderId="0" applyFont="0" applyFill="0" applyBorder="0" applyAlignment="0" applyProtection="0"/>
    <xf numFmtId="41" fontId="25" fillId="0" borderId="0" applyFont="0" applyFill="0" applyBorder="0" applyAlignment="0" applyProtection="0">
      <alignment vertical="top"/>
    </xf>
    <xf numFmtId="41" fontId="23" fillId="0" borderId="0" applyFont="0" applyFill="0" applyBorder="0" applyAlignment="0" applyProtection="0"/>
    <xf numFmtId="41" fontId="20" fillId="0" borderId="0" applyFont="0" applyFill="0" applyBorder="0" applyAlignment="0" applyProtection="0"/>
    <xf numFmtId="41" fontId="20" fillId="0" borderId="0" applyFont="0" applyFill="0" applyBorder="0" applyAlignment="0" applyProtection="0"/>
    <xf numFmtId="41" fontId="20" fillId="0" borderId="0" applyFont="0" applyFill="0" applyBorder="0" applyAlignment="0" applyProtection="0"/>
    <xf numFmtId="41" fontId="20" fillId="0" borderId="0" applyFont="0" applyFill="0" applyBorder="0" applyAlignment="0" applyProtection="0"/>
    <xf numFmtId="41" fontId="20" fillId="0" borderId="0" applyFont="0" applyFill="0" applyBorder="0" applyAlignment="0" applyProtection="0"/>
    <xf numFmtId="41" fontId="20" fillId="0" borderId="0" applyFont="0" applyFill="0" applyBorder="0" applyAlignment="0" applyProtection="0"/>
    <xf numFmtId="41" fontId="20" fillId="0" borderId="0" applyFont="0" applyFill="0" applyBorder="0" applyAlignment="0" applyProtection="0"/>
    <xf numFmtId="41" fontId="24" fillId="0" borderId="0" applyFont="0" applyFill="0" applyBorder="0" applyAlignment="0" applyProtection="0"/>
    <xf numFmtId="41" fontId="24" fillId="0" borderId="0" applyFont="0" applyFill="0" applyBorder="0" applyAlignment="0" applyProtection="0"/>
    <xf numFmtId="41" fontId="20" fillId="0" borderId="0" applyFont="0" applyFill="0" applyBorder="0" applyAlignment="0" applyProtection="0"/>
    <xf numFmtId="41" fontId="20" fillId="0" borderId="0" applyFont="0" applyFill="0" applyBorder="0" applyAlignment="0" applyProtection="0"/>
    <xf numFmtId="41" fontId="24" fillId="0" borderId="0" applyFont="0" applyFill="0" applyBorder="0" applyAlignment="0" applyProtection="0"/>
    <xf numFmtId="41" fontId="24" fillId="0" borderId="0" applyFont="0" applyFill="0" applyBorder="0" applyAlignment="0" applyProtection="0"/>
    <xf numFmtId="41" fontId="20" fillId="0" borderId="0" applyFont="0" applyFill="0" applyBorder="0" applyAlignment="0" applyProtection="0"/>
    <xf numFmtId="41" fontId="24" fillId="0" borderId="0" applyFont="0" applyFill="0" applyBorder="0" applyAlignment="0" applyProtection="0"/>
    <xf numFmtId="41" fontId="24" fillId="0" borderId="0" applyFont="0" applyFill="0" applyBorder="0" applyAlignment="0" applyProtection="0"/>
    <xf numFmtId="41" fontId="24" fillId="0" borderId="0" applyFont="0" applyFill="0" applyBorder="0" applyAlignment="0" applyProtection="0"/>
    <xf numFmtId="41" fontId="24" fillId="0" borderId="0" applyFont="0" applyFill="0" applyBorder="0" applyAlignment="0" applyProtection="0"/>
    <xf numFmtId="41" fontId="20" fillId="0" borderId="0" applyFont="0" applyFill="0" applyBorder="0" applyAlignment="0" applyProtection="0"/>
    <xf numFmtId="41" fontId="20" fillId="0" borderId="0" applyFont="0" applyFill="0" applyBorder="0" applyAlignment="0" applyProtection="0"/>
    <xf numFmtId="41" fontId="26" fillId="0" borderId="0" applyFont="0" applyFill="0" applyBorder="0" applyAlignment="0" applyProtection="0"/>
    <xf numFmtId="41"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3"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4"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20"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0" fillId="0" borderId="0" applyFont="0" applyFill="0" applyBorder="0" applyAlignment="0" applyProtection="0"/>
    <xf numFmtId="43" fontId="24"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3" fillId="0" borderId="0" applyFont="0" applyFill="0" applyBorder="0" applyAlignment="0" applyProtection="0"/>
    <xf numFmtId="44" fontId="20" fillId="0" borderId="0" applyFont="0" applyFill="0" applyBorder="0" applyAlignment="0" applyProtection="0"/>
    <xf numFmtId="42" fontId="24" fillId="0" borderId="0" applyFont="0" applyFill="0" applyBorder="0" applyAlignment="0" applyProtection="0"/>
    <xf numFmtId="44" fontId="26" fillId="0" borderId="0" applyFont="0" applyFill="0" applyBorder="0" applyAlignment="0" applyProtection="0"/>
    <xf numFmtId="0" fontId="106" fillId="0" borderId="0" applyNumberFormat="0" applyFill="0" applyBorder="0" applyAlignment="0" applyProtection="0"/>
    <xf numFmtId="0" fontId="107" fillId="16" borderId="0" applyNumberFormat="0" applyBorder="0" applyAlignment="0" applyProtection="0"/>
    <xf numFmtId="0" fontId="108" fillId="0" borderId="33" applyNumberFormat="0" applyFill="0" applyAlignment="0" applyProtection="0"/>
    <xf numFmtId="0" fontId="109" fillId="0" borderId="34" applyNumberFormat="0" applyFill="0" applyAlignment="0" applyProtection="0"/>
    <xf numFmtId="0" fontId="110" fillId="0" borderId="35" applyNumberFormat="0" applyFill="0" applyAlignment="0" applyProtection="0"/>
    <xf numFmtId="0" fontId="110" fillId="0" borderId="0" applyNumberFormat="0" applyFill="0" applyBorder="0" applyAlignment="0" applyProtection="0"/>
    <xf numFmtId="0" fontId="111" fillId="19" borderId="31" applyNumberFormat="0" applyAlignment="0" applyProtection="0"/>
    <xf numFmtId="0" fontId="112" fillId="0" borderId="36" applyNumberFormat="0" applyFill="0" applyAlignment="0" applyProtection="0"/>
    <xf numFmtId="0" fontId="113" fillId="34" borderId="0" applyNumberFormat="0" applyBorder="0" applyAlignment="0" applyProtection="0"/>
    <xf numFmtId="0" fontId="20" fillId="0" borderId="0"/>
    <xf numFmtId="0" fontId="20" fillId="35" borderId="37" applyNumberFormat="0" applyFont="0" applyAlignment="0" applyProtection="0"/>
    <xf numFmtId="0" fontId="114" fillId="32" borderId="38" applyNumberFormat="0" applyAlignment="0" applyProtection="0"/>
    <xf numFmtId="9" fontId="101" fillId="0" borderId="0" applyFont="0" applyFill="0" applyBorder="0" applyAlignment="0" applyProtection="0"/>
    <xf numFmtId="0" fontId="115" fillId="0" borderId="0" applyNumberFormat="0" applyFill="0" applyBorder="0" applyAlignment="0" applyProtection="0"/>
    <xf numFmtId="0" fontId="116" fillId="0" borderId="39" applyNumberFormat="0" applyFill="0" applyAlignment="0" applyProtection="0"/>
    <xf numFmtId="0" fontId="117" fillId="0" borderId="0" applyNumberFormat="0" applyFill="0" applyBorder="0" applyAlignment="0" applyProtection="0"/>
  </cellStyleXfs>
  <cellXfs count="2208">
    <xf numFmtId="0" fontId="0" fillId="0" borderId="0" xfId="0"/>
    <xf numFmtId="0" fontId="7" fillId="0" borderId="0" xfId="0" applyFont="1"/>
    <xf numFmtId="0" fontId="9" fillId="0" borderId="0" xfId="0" applyFont="1" applyAlignment="1">
      <alignment vertical="center"/>
    </xf>
    <xf numFmtId="165" fontId="9" fillId="0" borderId="1" xfId="0" applyNumberFormat="1" applyFont="1" applyBorder="1" applyAlignment="1">
      <alignment vertical="center"/>
    </xf>
    <xf numFmtId="0" fontId="10" fillId="0" borderId="0" xfId="0" applyFont="1"/>
    <xf numFmtId="0" fontId="9" fillId="0" borderId="2" xfId="0" applyFont="1" applyBorder="1" applyAlignment="1">
      <alignment vertical="center"/>
    </xf>
    <xf numFmtId="0" fontId="12" fillId="0" borderId="1" xfId="0" applyFont="1" applyBorder="1" applyAlignment="1">
      <alignment vertical="center"/>
    </xf>
    <xf numFmtId="0" fontId="12" fillId="0" borderId="1" xfId="0" applyFont="1" applyBorder="1" applyAlignment="1">
      <alignment horizontal="center" vertical="center"/>
    </xf>
    <xf numFmtId="0" fontId="12" fillId="0" borderId="1" xfId="0" applyFont="1" applyBorder="1" applyAlignment="1">
      <alignment horizontal="left" vertical="center" wrapText="1" indent="1"/>
    </xf>
    <xf numFmtId="0" fontId="9" fillId="0" borderId="1" xfId="0" applyFont="1" applyBorder="1" applyAlignment="1">
      <alignment horizontal="justify" vertical="center"/>
    </xf>
    <xf numFmtId="0" fontId="12" fillId="0" borderId="1" xfId="0" applyFont="1" applyBorder="1" applyAlignment="1">
      <alignment horizontal="justify" vertical="center"/>
    </xf>
    <xf numFmtId="165" fontId="9" fillId="0" borderId="6" xfId="1" applyFont="1" applyBorder="1" applyAlignment="1">
      <alignment vertical="center"/>
    </xf>
    <xf numFmtId="0" fontId="12" fillId="0" borderId="1" xfId="0" applyFont="1" applyBorder="1" applyAlignment="1">
      <alignment horizontal="center" vertical="center" wrapText="1"/>
    </xf>
    <xf numFmtId="0" fontId="12" fillId="0" borderId="0" xfId="0" applyFont="1" applyAlignment="1">
      <alignment vertical="center"/>
    </xf>
    <xf numFmtId="0" fontId="12" fillId="0" borderId="0" xfId="0" applyFont="1" applyAlignment="1">
      <alignment horizontal="center"/>
    </xf>
    <xf numFmtId="0" fontId="12" fillId="2" borderId="1" xfId="0" applyFont="1" applyFill="1" applyBorder="1" applyAlignment="1">
      <alignment horizontal="center"/>
    </xf>
    <xf numFmtId="0" fontId="12" fillId="0" borderId="0" xfId="0" applyFont="1" applyAlignment="1">
      <alignment horizontal="center" vertical="center"/>
    </xf>
    <xf numFmtId="0" fontId="12" fillId="0" borderId="0" xfId="0" applyFont="1"/>
    <xf numFmtId="0" fontId="9" fillId="0" borderId="1" xfId="0" applyFont="1" applyBorder="1" applyAlignment="1">
      <alignment vertical="center"/>
    </xf>
    <xf numFmtId="0" fontId="9" fillId="3" borderId="9" xfId="0" applyFont="1" applyFill="1" applyBorder="1" applyAlignment="1">
      <alignment horizontal="left" vertical="center" indent="1"/>
    </xf>
    <xf numFmtId="0" fontId="12" fillId="3" borderId="10" xfId="0" applyFont="1" applyFill="1" applyBorder="1" applyAlignment="1">
      <alignment vertical="center"/>
    </xf>
    <xf numFmtId="0" fontId="12" fillId="3" borderId="10" xfId="0" applyFont="1" applyFill="1" applyBorder="1" applyAlignment="1">
      <alignment horizontal="center" vertical="center"/>
    </xf>
    <xf numFmtId="0" fontId="12" fillId="3" borderId="11" xfId="0" applyFont="1" applyFill="1" applyBorder="1" applyAlignment="1">
      <alignment vertical="center"/>
    </xf>
    <xf numFmtId="0" fontId="9" fillId="0" borderId="7" xfId="0" applyFont="1" applyBorder="1" applyAlignment="1">
      <alignment vertical="center"/>
    </xf>
    <xf numFmtId="0" fontId="9" fillId="0" borderId="8" xfId="0" applyFont="1" applyBorder="1" applyAlignment="1">
      <alignment vertical="center"/>
    </xf>
    <xf numFmtId="165" fontId="11" fillId="0" borderId="1" xfId="1" applyFont="1" applyBorder="1" applyAlignment="1">
      <alignment horizontal="right" vertical="center"/>
    </xf>
    <xf numFmtId="166" fontId="16" fillId="0" borderId="1" xfId="3" applyNumberFormat="1" applyFont="1" applyBorder="1" applyAlignment="1">
      <alignment horizontal="center" vertical="center" wrapText="1"/>
    </xf>
    <xf numFmtId="9" fontId="16" fillId="0" borderId="1" xfId="3" applyFont="1" applyBorder="1" applyAlignment="1">
      <alignment horizontal="center" vertical="center" wrapText="1"/>
    </xf>
    <xf numFmtId="9" fontId="14" fillId="0" borderId="1" xfId="3" applyFont="1" applyBorder="1" applyAlignment="1">
      <alignment horizontal="center" vertical="center" wrapText="1"/>
    </xf>
    <xf numFmtId="10" fontId="14" fillId="0" borderId="1" xfId="3" applyNumberFormat="1" applyFont="1" applyBorder="1" applyAlignment="1">
      <alignment horizontal="center" vertical="center" wrapText="1"/>
    </xf>
    <xf numFmtId="0" fontId="12" fillId="0" borderId="1" xfId="0" applyFont="1" applyBorder="1" applyAlignment="1">
      <alignment horizontal="left" vertical="center" wrapText="1"/>
    </xf>
    <xf numFmtId="165" fontId="11" fillId="4" borderId="1" xfId="1" applyFont="1" applyFill="1" applyBorder="1" applyAlignment="1">
      <alignment horizontal="center" vertical="center" wrapText="1" readingOrder="1"/>
    </xf>
    <xf numFmtId="0" fontId="12" fillId="0" borderId="1" xfId="0" applyFont="1" applyBorder="1" applyAlignment="1">
      <alignment vertical="center" wrapText="1"/>
    </xf>
    <xf numFmtId="165" fontId="12" fillId="0" borderId="1" xfId="1" applyFont="1" applyBorder="1" applyAlignment="1">
      <alignment horizontal="center" vertical="center" wrapText="1"/>
    </xf>
    <xf numFmtId="165" fontId="9" fillId="0" borderId="1" xfId="0" applyNumberFormat="1" applyFont="1" applyBorder="1" applyAlignment="1">
      <alignment horizontal="center" vertical="center"/>
    </xf>
    <xf numFmtId="0" fontId="9" fillId="0" borderId="1" xfId="0" applyFont="1" applyBorder="1" applyAlignment="1">
      <alignment horizontal="left" vertical="center" wrapText="1"/>
    </xf>
    <xf numFmtId="0" fontId="12" fillId="3" borderId="1" xfId="0" applyFont="1" applyFill="1" applyBorder="1" applyAlignment="1">
      <alignment vertical="center"/>
    </xf>
    <xf numFmtId="0" fontId="12" fillId="3" borderId="1" xfId="0" applyFont="1" applyFill="1" applyBorder="1" applyAlignment="1">
      <alignment horizontal="center" vertical="center"/>
    </xf>
    <xf numFmtId="0" fontId="9" fillId="3" borderId="1" xfId="0" applyFont="1" applyFill="1" applyBorder="1" applyAlignment="1">
      <alignment horizontal="left" vertical="center" indent="1"/>
    </xf>
    <xf numFmtId="3" fontId="17" fillId="0" borderId="1" xfId="0" applyNumberFormat="1" applyFont="1" applyBorder="1" applyAlignment="1">
      <alignment horizontal="right" vertical="center" wrapText="1"/>
    </xf>
    <xf numFmtId="165" fontId="15" fillId="0" borderId="1" xfId="0" applyNumberFormat="1" applyFont="1" applyBorder="1" applyAlignment="1">
      <alignment vertical="center"/>
    </xf>
    <xf numFmtId="169" fontId="9" fillId="0" borderId="1" xfId="2" applyNumberFormat="1" applyFont="1" applyBorder="1" applyAlignment="1">
      <alignment horizontal="right" vertical="center" wrapText="1"/>
    </xf>
    <xf numFmtId="169" fontId="12" fillId="0" borderId="1" xfId="2" applyNumberFormat="1" applyFont="1" applyBorder="1" applyAlignment="1">
      <alignment horizontal="justify" vertical="center"/>
    </xf>
    <xf numFmtId="0" fontId="9" fillId="0" borderId="1" xfId="0" applyFont="1" applyBorder="1" applyAlignment="1">
      <alignment vertical="top" wrapText="1"/>
    </xf>
    <xf numFmtId="169" fontId="9" fillId="0" borderId="1" xfId="2" applyNumberFormat="1" applyFont="1" applyBorder="1" applyAlignment="1">
      <alignment horizontal="justify" vertical="center"/>
    </xf>
    <xf numFmtId="0" fontId="9" fillId="0" borderId="1" xfId="0" applyFont="1" applyBorder="1" applyAlignment="1">
      <alignment horizontal="left" vertical="top" wrapText="1"/>
    </xf>
    <xf numFmtId="0" fontId="12" fillId="0" borderId="1" xfId="0" applyFont="1" applyBorder="1" applyAlignment="1">
      <alignment vertical="top" wrapText="1"/>
    </xf>
    <xf numFmtId="0" fontId="12" fillId="0" borderId="1" xfId="0" applyFont="1" applyBorder="1" applyAlignment="1">
      <alignment horizontal="left" vertical="top" wrapText="1" indent="1"/>
    </xf>
    <xf numFmtId="169" fontId="11" fillId="0" borderId="1" xfId="2" applyNumberFormat="1" applyFont="1" applyBorder="1" applyAlignment="1">
      <alignment vertical="top" wrapText="1"/>
    </xf>
    <xf numFmtId="0" fontId="15" fillId="0" borderId="1" xfId="0" applyFont="1" applyBorder="1" applyAlignment="1">
      <alignment vertical="top" wrapText="1"/>
    </xf>
    <xf numFmtId="0" fontId="11" fillId="0" borderId="1" xfId="0" applyFont="1" applyBorder="1" applyAlignment="1">
      <alignment horizontal="left" vertical="top" wrapText="1" indent="1"/>
    </xf>
    <xf numFmtId="0" fontId="12" fillId="3" borderId="3" xfId="0" applyFont="1" applyFill="1" applyBorder="1" applyAlignment="1">
      <alignment vertical="center"/>
    </xf>
    <xf numFmtId="0" fontId="12" fillId="3" borderId="4" xfId="0" applyFont="1" applyFill="1" applyBorder="1" applyAlignment="1">
      <alignment vertical="center"/>
    </xf>
    <xf numFmtId="0" fontId="9" fillId="0" borderId="1" xfId="0" applyFont="1" applyBorder="1" applyAlignment="1">
      <alignment horizontal="center" vertical="center" wrapText="1"/>
    </xf>
    <xf numFmtId="0" fontId="9" fillId="0" borderId="1" xfId="0" applyFont="1" applyBorder="1" applyAlignment="1">
      <alignment horizontal="center" vertical="center"/>
    </xf>
    <xf numFmtId="0" fontId="16" fillId="0" borderId="1" xfId="158" applyFont="1" applyBorder="1" applyAlignment="1">
      <alignment horizontal="center" vertical="center" wrapText="1"/>
    </xf>
    <xf numFmtId="9" fontId="9" fillId="0" borderId="1" xfId="148" applyFont="1" applyBorder="1" applyAlignment="1">
      <alignment horizontal="center" vertical="center" wrapText="1"/>
    </xf>
    <xf numFmtId="0" fontId="16" fillId="0" borderId="1" xfId="166" applyFont="1" applyBorder="1" applyAlignment="1">
      <alignment horizontal="center" vertical="center" wrapText="1"/>
    </xf>
    <xf numFmtId="0" fontId="9" fillId="0" borderId="1" xfId="166" applyFont="1" applyBorder="1" applyAlignment="1">
      <alignment horizontal="center" vertical="center"/>
    </xf>
    <xf numFmtId="9" fontId="9" fillId="0" borderId="1" xfId="166" applyNumberFormat="1" applyFont="1" applyBorder="1" applyAlignment="1">
      <alignment horizontal="center" vertical="center"/>
    </xf>
    <xf numFmtId="0" fontId="16" fillId="0" borderId="1" xfId="168" applyFont="1" applyBorder="1" applyAlignment="1">
      <alignment horizontal="center" vertical="center" wrapText="1"/>
    </xf>
    <xf numFmtId="49" fontId="12" fillId="0" borderId="1" xfId="148" applyNumberFormat="1" applyFont="1" applyBorder="1" applyAlignment="1">
      <alignment horizontal="center" vertical="center" wrapText="1"/>
    </xf>
    <xf numFmtId="0" fontId="9" fillId="3" borderId="10" xfId="0" applyFont="1" applyFill="1" applyBorder="1" applyAlignment="1">
      <alignment horizontal="left" vertical="center" indent="1"/>
    </xf>
    <xf numFmtId="0" fontId="14" fillId="0" borderId="1" xfId="150" applyFont="1" applyBorder="1" applyAlignment="1">
      <alignment horizontal="left" vertical="center" wrapText="1"/>
    </xf>
    <xf numFmtId="0" fontId="9" fillId="0" borderId="1" xfId="150" applyFont="1" applyBorder="1" applyAlignment="1">
      <alignment horizontal="left" vertical="center" wrapText="1"/>
    </xf>
    <xf numFmtId="0" fontId="16" fillId="0" borderId="1" xfId="150" applyFont="1" applyBorder="1" applyAlignment="1">
      <alignment vertical="center"/>
    </xf>
    <xf numFmtId="9" fontId="9" fillId="0" borderId="1" xfId="150" applyNumberFormat="1" applyFont="1" applyBorder="1" applyAlignment="1">
      <alignment horizontal="center" vertical="center"/>
    </xf>
    <xf numFmtId="169" fontId="14" fillId="4" borderId="1" xfId="151" applyNumberFormat="1" applyFont="1" applyFill="1" applyBorder="1" applyAlignment="1">
      <alignment vertical="center"/>
    </xf>
    <xf numFmtId="0" fontId="12" fillId="0" borderId="1" xfId="150" applyFont="1" applyBorder="1" applyAlignment="1">
      <alignment horizontal="left" vertical="center" wrapText="1"/>
    </xf>
    <xf numFmtId="0" fontId="16" fillId="0" borderId="1" xfId="150" applyFont="1" applyBorder="1" applyAlignment="1">
      <alignment horizontal="center" vertical="center" wrapText="1"/>
    </xf>
    <xf numFmtId="169" fontId="12" fillId="0" borderId="1" xfId="151" quotePrefix="1" applyNumberFormat="1" applyFont="1" applyBorder="1" applyAlignment="1">
      <alignment horizontal="center" vertical="center"/>
    </xf>
    <xf numFmtId="0" fontId="12" fillId="0" borderId="1" xfId="150" applyFont="1" applyBorder="1" applyAlignment="1">
      <alignment horizontal="left" vertical="top" wrapText="1"/>
    </xf>
    <xf numFmtId="0" fontId="16" fillId="0" borderId="1" xfId="150" applyFont="1" applyBorder="1" applyAlignment="1">
      <alignment horizontal="center" vertical="top" wrapText="1"/>
    </xf>
    <xf numFmtId="0" fontId="14" fillId="0" borderId="1" xfId="152" applyFont="1" applyBorder="1" applyAlignment="1">
      <alignment horizontal="left" vertical="center" wrapText="1"/>
    </xf>
    <xf numFmtId="0" fontId="16" fillId="0" borderId="1" xfId="152" applyFont="1" applyBorder="1" applyAlignment="1">
      <alignment horizontal="center" vertical="center" wrapText="1"/>
    </xf>
    <xf numFmtId="9" fontId="9" fillId="0" borderId="1" xfId="152" quotePrefix="1" applyNumberFormat="1" applyFont="1" applyBorder="1" applyAlignment="1">
      <alignment horizontal="center" vertical="center"/>
    </xf>
    <xf numFmtId="169" fontId="9" fillId="4" borderId="1" xfId="152" quotePrefix="1" applyNumberFormat="1" applyFont="1" applyFill="1" applyBorder="1" applyAlignment="1">
      <alignment horizontal="center" vertical="center"/>
    </xf>
    <xf numFmtId="0" fontId="12" fillId="0" borderId="1" xfId="152" applyFont="1" applyBorder="1" applyAlignment="1">
      <alignment horizontal="left" vertical="center" wrapText="1" shrinkToFit="1"/>
    </xf>
    <xf numFmtId="9" fontId="12" fillId="0" borderId="1" xfId="152" quotePrefix="1" applyNumberFormat="1" applyFont="1" applyBorder="1" applyAlignment="1">
      <alignment horizontal="center" vertical="center"/>
    </xf>
    <xf numFmtId="169" fontId="12" fillId="0" borderId="1" xfId="152" quotePrefix="1" applyNumberFormat="1" applyFont="1" applyBorder="1" applyAlignment="1">
      <alignment horizontal="center" vertical="center"/>
    </xf>
    <xf numFmtId="169" fontId="12" fillId="0" borderId="1" xfId="153" quotePrefix="1" applyNumberFormat="1" applyFont="1" applyBorder="1" applyAlignment="1">
      <alignment horizontal="center" vertical="center"/>
    </xf>
    <xf numFmtId="169" fontId="16" fillId="0" borderId="1" xfId="153" applyNumberFormat="1" applyFont="1" applyBorder="1" applyAlignment="1">
      <alignment horizontal="right" vertical="center"/>
    </xf>
    <xf numFmtId="169" fontId="14" fillId="0" borderId="1" xfId="153" applyNumberFormat="1" applyFont="1" applyBorder="1" applyAlignment="1">
      <alignment horizontal="right" vertical="center"/>
    </xf>
    <xf numFmtId="1" fontId="12" fillId="0" borderId="1" xfId="153" applyNumberFormat="1" applyFont="1" applyBorder="1" applyAlignment="1">
      <alignment horizontal="center" vertical="center"/>
    </xf>
    <xf numFmtId="0" fontId="12" fillId="0" borderId="1" xfId="152" applyFont="1" applyBorder="1" applyAlignment="1">
      <alignment horizontal="center" vertical="center" wrapText="1"/>
    </xf>
    <xf numFmtId="0" fontId="9" fillId="4" borderId="1" xfId="154" applyFont="1" applyFill="1" applyBorder="1" applyAlignment="1">
      <alignment horizontal="left" vertical="center" wrapText="1"/>
    </xf>
    <xf numFmtId="0" fontId="14" fillId="0" borderId="1" xfId="154" applyFont="1" applyBorder="1" applyAlignment="1">
      <alignment horizontal="left" vertical="center" wrapText="1"/>
    </xf>
    <xf numFmtId="0" fontId="16" fillId="0" borderId="1" xfId="154" applyFont="1" applyBorder="1" applyAlignment="1">
      <alignment horizontal="center" vertical="center" wrapText="1"/>
    </xf>
    <xf numFmtId="1" fontId="16" fillId="0" borderId="1" xfId="155" applyNumberFormat="1" applyFont="1" applyBorder="1" applyAlignment="1">
      <alignment horizontal="center" vertical="center"/>
    </xf>
    <xf numFmtId="169" fontId="14" fillId="0" borderId="1" xfId="155" applyNumberFormat="1" applyFont="1" applyBorder="1" applyAlignment="1">
      <alignment vertical="center"/>
    </xf>
    <xf numFmtId="0" fontId="12" fillId="0" borderId="1" xfId="154" applyFont="1" applyBorder="1" applyAlignment="1">
      <alignment horizontal="left" vertical="center" wrapText="1"/>
    </xf>
    <xf numFmtId="169" fontId="16" fillId="0" borderId="1" xfId="155" applyNumberFormat="1" applyFont="1" applyBorder="1" applyAlignment="1">
      <alignment vertical="center"/>
    </xf>
    <xf numFmtId="1" fontId="12" fillId="0" borderId="1" xfId="155" applyNumberFormat="1" applyFont="1" applyBorder="1" applyAlignment="1">
      <alignment horizontal="center" vertical="center" wrapText="1"/>
    </xf>
    <xf numFmtId="0" fontId="9" fillId="0" borderId="1" xfId="154" applyFont="1" applyBorder="1" applyAlignment="1">
      <alignment horizontal="left" vertical="center" wrapText="1"/>
    </xf>
    <xf numFmtId="49" fontId="9" fillId="0" borderId="1" xfId="155" applyNumberFormat="1" applyFont="1" applyBorder="1" applyAlignment="1">
      <alignment horizontal="center" vertical="center"/>
    </xf>
    <xf numFmtId="169" fontId="14" fillId="0" borderId="1" xfId="155" applyNumberFormat="1" applyFont="1" applyBorder="1" applyAlignment="1">
      <alignment horizontal="right" vertical="center"/>
    </xf>
    <xf numFmtId="9" fontId="12" fillId="0" borderId="1" xfId="154" applyNumberFormat="1" applyFont="1" applyBorder="1" applyAlignment="1">
      <alignment horizontal="center" vertical="center"/>
    </xf>
    <xf numFmtId="169" fontId="16" fillId="0" borderId="1" xfId="155" applyNumberFormat="1" applyFont="1" applyBorder="1" applyAlignment="1">
      <alignment horizontal="center" vertical="center"/>
    </xf>
    <xf numFmtId="9" fontId="16" fillId="0" borderId="1" xfId="154" applyNumberFormat="1" applyFont="1" applyBorder="1" applyAlignment="1">
      <alignment horizontal="center" vertical="center" wrapText="1"/>
    </xf>
    <xf numFmtId="169" fontId="12" fillId="0" borderId="1" xfId="155" applyNumberFormat="1" applyFont="1" applyBorder="1" applyAlignment="1">
      <alignment horizontal="center" vertical="center"/>
    </xf>
    <xf numFmtId="169" fontId="16" fillId="0" borderId="1" xfId="155" applyNumberFormat="1" applyFont="1" applyBorder="1" applyAlignment="1">
      <alignment horizontal="right" vertical="center"/>
    </xf>
    <xf numFmtId="169" fontId="16" fillId="0" borderId="1" xfId="155" applyNumberFormat="1" applyFont="1" applyBorder="1" applyAlignment="1">
      <alignment horizontal="center" vertical="center" wrapText="1"/>
    </xf>
    <xf numFmtId="0" fontId="9" fillId="0" borderId="1" xfId="154" applyFont="1" applyBorder="1" applyAlignment="1">
      <alignment vertical="center" wrapText="1"/>
    </xf>
    <xf numFmtId="1" fontId="9" fillId="0" borderId="1" xfId="155" applyNumberFormat="1" applyFont="1" applyBorder="1" applyAlignment="1">
      <alignment horizontal="center" vertical="center"/>
    </xf>
    <xf numFmtId="169" fontId="9" fillId="0" borderId="1" xfId="155" applyNumberFormat="1" applyFont="1" applyBorder="1" applyAlignment="1">
      <alignment horizontal="center" vertical="center"/>
    </xf>
    <xf numFmtId="165" fontId="12" fillId="4" borderId="1" xfId="149" applyFont="1" applyFill="1" applyBorder="1" applyAlignment="1">
      <alignment horizontal="left" vertical="center" wrapText="1"/>
    </xf>
    <xf numFmtId="0" fontId="16" fillId="0" borderId="1" xfId="156" applyFont="1" applyBorder="1" applyAlignment="1">
      <alignment horizontal="center" vertical="center" wrapText="1"/>
    </xf>
    <xf numFmtId="173" fontId="12" fillId="0" borderId="1" xfId="149" applyNumberFormat="1" applyFont="1" applyBorder="1" applyAlignment="1">
      <alignment horizontal="center" vertical="center" wrapText="1"/>
    </xf>
    <xf numFmtId="169" fontId="12" fillId="0" borderId="1" xfId="157" applyNumberFormat="1" applyFont="1" applyBorder="1" applyAlignment="1">
      <alignment horizontal="right" vertical="center" wrapText="1"/>
    </xf>
    <xf numFmtId="0" fontId="12" fillId="0" borderId="1" xfId="149" applyNumberFormat="1" applyFont="1" applyBorder="1" applyAlignment="1">
      <alignment horizontal="center" vertical="center" wrapText="1"/>
    </xf>
    <xf numFmtId="169" fontId="12" fillId="0" borderId="1" xfId="157" applyNumberFormat="1" applyFont="1" applyBorder="1" applyAlignment="1">
      <alignment vertical="center" wrapText="1"/>
    </xf>
    <xf numFmtId="0" fontId="12" fillId="4" borderId="1" xfId="156" applyFont="1" applyFill="1" applyBorder="1" applyAlignment="1">
      <alignment horizontal="left" vertical="center" wrapText="1"/>
    </xf>
    <xf numFmtId="169" fontId="16" fillId="0" borderId="1" xfId="157" applyNumberFormat="1" applyFont="1" applyBorder="1" applyAlignment="1">
      <alignment horizontal="center" vertical="center" wrapText="1"/>
    </xf>
    <xf numFmtId="0" fontId="12" fillId="0" borderId="1" xfId="156" applyFont="1" applyBorder="1" applyAlignment="1">
      <alignment horizontal="left" vertical="center" wrapText="1"/>
    </xf>
    <xf numFmtId="165" fontId="12" fillId="0" borderId="1" xfId="147" applyFont="1" applyBorder="1" applyAlignment="1">
      <alignment vertical="center" wrapText="1"/>
    </xf>
    <xf numFmtId="1" fontId="9" fillId="0" borderId="1" xfId="158" applyNumberFormat="1" applyFont="1" applyBorder="1" applyAlignment="1">
      <alignment horizontal="left" vertical="center" wrapText="1"/>
    </xf>
    <xf numFmtId="1" fontId="9" fillId="0" borderId="1" xfId="158" quotePrefix="1" applyNumberFormat="1" applyFont="1" applyBorder="1" applyAlignment="1">
      <alignment horizontal="left" vertical="center" wrapText="1"/>
    </xf>
    <xf numFmtId="0" fontId="12" fillId="4" borderId="1" xfId="164" applyFont="1" applyFill="1" applyBorder="1" applyAlignment="1">
      <alignment horizontal="left" vertical="center" wrapText="1"/>
    </xf>
    <xf numFmtId="0" fontId="16" fillId="0" borderId="1" xfId="164" applyFont="1" applyBorder="1" applyAlignment="1">
      <alignment horizontal="center" vertical="center" wrapText="1"/>
    </xf>
    <xf numFmtId="1" fontId="12" fillId="0" borderId="1" xfId="165" applyNumberFormat="1" applyFont="1" applyBorder="1" applyAlignment="1">
      <alignment horizontal="center" vertical="center" wrapText="1"/>
    </xf>
    <xf numFmtId="169" fontId="16" fillId="0" borderId="1" xfId="165" applyNumberFormat="1" applyFont="1" applyBorder="1" applyAlignment="1">
      <alignment horizontal="center" vertical="center"/>
    </xf>
    <xf numFmtId="169" fontId="12" fillId="0" borderId="1" xfId="165" applyNumberFormat="1" applyFont="1" applyBorder="1" applyAlignment="1">
      <alignment horizontal="right" vertical="center" wrapText="1"/>
    </xf>
    <xf numFmtId="0" fontId="12" fillId="0" borderId="1" xfId="164" applyFont="1" applyBorder="1" applyAlignment="1">
      <alignment horizontal="center" vertical="center" wrapText="1"/>
    </xf>
    <xf numFmtId="1" fontId="14" fillId="0" borderId="1" xfId="166" applyNumberFormat="1" applyFont="1" applyBorder="1" applyAlignment="1">
      <alignment horizontal="left" vertical="center" wrapText="1"/>
    </xf>
    <xf numFmtId="10" fontId="9" fillId="0" borderId="1" xfId="166" applyNumberFormat="1" applyFont="1" applyBorder="1" applyAlignment="1">
      <alignment horizontal="center" vertical="center"/>
    </xf>
    <xf numFmtId="0" fontId="12" fillId="4" borderId="1" xfId="166" applyFont="1" applyFill="1" applyBorder="1" applyAlignment="1">
      <alignment horizontal="left" vertical="center" wrapText="1"/>
    </xf>
    <xf numFmtId="169" fontId="12" fillId="0" borderId="1" xfId="167" quotePrefix="1" applyNumberFormat="1" applyFont="1" applyBorder="1" applyAlignment="1">
      <alignment horizontal="right" vertical="center"/>
    </xf>
    <xf numFmtId="169" fontId="16" fillId="0" borderId="1" xfId="167" applyNumberFormat="1" applyFont="1" applyBorder="1" applyAlignment="1">
      <alignment horizontal="right" vertical="center"/>
    </xf>
    <xf numFmtId="0" fontId="9" fillId="0" borderId="1" xfId="168" applyFont="1" applyBorder="1" applyAlignment="1">
      <alignment horizontal="left" vertical="center" wrapText="1"/>
    </xf>
    <xf numFmtId="0" fontId="11" fillId="4" borderId="1" xfId="170" applyFont="1" applyFill="1" applyBorder="1" applyAlignment="1">
      <alignment horizontal="left" vertical="center" wrapText="1"/>
    </xf>
    <xf numFmtId="0" fontId="16" fillId="0" borderId="1" xfId="170" applyFont="1" applyBorder="1" applyAlignment="1">
      <alignment horizontal="center" vertical="center" wrapText="1"/>
    </xf>
    <xf numFmtId="169" fontId="16" fillId="0" borderId="1" xfId="171" applyNumberFormat="1" applyFont="1" applyBorder="1" applyAlignment="1">
      <alignment horizontal="center" vertical="center" wrapText="1"/>
    </xf>
    <xf numFmtId="0" fontId="16" fillId="0" borderId="1" xfId="170" applyFont="1" applyBorder="1" applyAlignment="1">
      <alignment horizontal="center" vertical="center"/>
    </xf>
    <xf numFmtId="0" fontId="12" fillId="4" borderId="1" xfId="170" applyFont="1" applyFill="1" applyBorder="1" applyAlignment="1">
      <alignment horizontal="left" vertical="center" wrapText="1"/>
    </xf>
    <xf numFmtId="169" fontId="12" fillId="0" borderId="1" xfId="171" applyNumberFormat="1" applyFont="1" applyBorder="1" applyAlignment="1">
      <alignment horizontal="center" vertical="center"/>
    </xf>
    <xf numFmtId="0" fontId="12" fillId="0" borderId="1" xfId="170" applyFont="1" applyBorder="1" applyAlignment="1">
      <alignment horizontal="center" vertical="center" wrapText="1"/>
    </xf>
    <xf numFmtId="0" fontId="12" fillId="0" borderId="1" xfId="170" applyFont="1" applyBorder="1" applyAlignment="1">
      <alignment horizontal="left" vertical="center" wrapText="1"/>
    </xf>
    <xf numFmtId="0" fontId="16" fillId="0" borderId="1" xfId="170" applyFont="1" applyBorder="1" applyAlignment="1">
      <alignment horizontal="left" vertical="center" wrapText="1"/>
    </xf>
    <xf numFmtId="0" fontId="11" fillId="0" borderId="1" xfId="170" applyFont="1" applyBorder="1" applyAlignment="1">
      <alignment horizontal="left" vertical="center" wrapText="1"/>
    </xf>
    <xf numFmtId="0" fontId="12" fillId="0" borderId="1" xfId="170" applyFont="1" applyBorder="1" applyAlignment="1">
      <alignment horizontal="center" vertical="center"/>
    </xf>
    <xf numFmtId="169" fontId="16" fillId="0" borderId="1" xfId="171" applyNumberFormat="1" applyFont="1" applyBorder="1" applyAlignment="1">
      <alignment horizontal="right" vertical="center"/>
    </xf>
    <xf numFmtId="0" fontId="14" fillId="0" borderId="1" xfId="170" applyFont="1" applyBorder="1" applyAlignment="1">
      <alignment horizontal="left" vertical="center" wrapText="1"/>
    </xf>
    <xf numFmtId="0" fontId="9" fillId="0" borderId="1" xfId="170" applyFont="1" applyBorder="1" applyAlignment="1">
      <alignment horizontal="left" vertical="center" wrapText="1"/>
    </xf>
    <xf numFmtId="9" fontId="12" fillId="0" borderId="1" xfId="170" applyNumberFormat="1" applyFont="1" applyBorder="1" applyAlignment="1">
      <alignment horizontal="center" vertical="center"/>
    </xf>
    <xf numFmtId="169" fontId="14" fillId="0" borderId="1" xfId="171" applyNumberFormat="1" applyFont="1" applyBorder="1" applyAlignment="1">
      <alignment horizontal="right" vertical="center"/>
    </xf>
    <xf numFmtId="1" fontId="16" fillId="0" borderId="1" xfId="170" applyNumberFormat="1" applyFont="1" applyBorder="1" applyAlignment="1">
      <alignment horizontal="left" vertical="center" wrapText="1"/>
    </xf>
    <xf numFmtId="3" fontId="16" fillId="0" borderId="1" xfId="170" applyNumberFormat="1" applyFont="1" applyBorder="1" applyAlignment="1">
      <alignment horizontal="center" vertical="center" wrapText="1"/>
    </xf>
    <xf numFmtId="37" fontId="16" fillId="0" borderId="1" xfId="170" applyNumberFormat="1" applyFont="1" applyBorder="1" applyAlignment="1">
      <alignment horizontal="right" vertical="center"/>
    </xf>
    <xf numFmtId="0" fontId="21" fillId="0" borderId="1" xfId="172" applyFont="1" applyBorder="1" applyAlignment="1">
      <alignment vertical="top" wrapText="1"/>
    </xf>
    <xf numFmtId="0" fontId="12" fillId="0" borderId="1" xfId="175" applyFont="1" applyBorder="1" applyAlignment="1">
      <alignment vertical="top"/>
    </xf>
    <xf numFmtId="0" fontId="12" fillId="0" borderId="1" xfId="177" applyFont="1" applyBorder="1" applyAlignment="1">
      <alignment horizontal="left" vertical="top"/>
    </xf>
    <xf numFmtId="169" fontId="9" fillId="0" borderId="1" xfId="180" applyNumberFormat="1" applyFont="1" applyBorder="1" applyAlignment="1">
      <alignment horizontal="right" vertical="top"/>
    </xf>
    <xf numFmtId="0" fontId="12" fillId="0" borderId="1" xfId="175" applyFont="1" applyBorder="1" applyAlignment="1">
      <alignment vertical="top" wrapText="1"/>
    </xf>
    <xf numFmtId="0" fontId="18" fillId="0" borderId="1" xfId="177" applyFont="1" applyBorder="1" applyAlignment="1">
      <alignment horizontal="left" vertical="top" wrapText="1"/>
    </xf>
    <xf numFmtId="169" fontId="12" fillId="0" borderId="1" xfId="180" applyNumberFormat="1" applyFont="1" applyBorder="1" applyAlignment="1">
      <alignment horizontal="right" vertical="top" wrapText="1"/>
    </xf>
    <xf numFmtId="165" fontId="12" fillId="0" borderId="1" xfId="173" applyFont="1" applyBorder="1" applyAlignment="1">
      <alignment horizontal="right" vertical="top" wrapText="1"/>
    </xf>
    <xf numFmtId="169" fontId="9" fillId="0" borderId="1" xfId="180" applyNumberFormat="1" applyFont="1" applyBorder="1" applyAlignment="1">
      <alignment horizontal="right" vertical="top" wrapText="1"/>
    </xf>
    <xf numFmtId="0" fontId="12" fillId="0" borderId="1" xfId="179" applyFont="1" applyBorder="1" applyAlignment="1">
      <alignment horizontal="right" vertical="top" wrapText="1"/>
    </xf>
    <xf numFmtId="0" fontId="12" fillId="0" borderId="1" xfId="179" applyFont="1" applyBorder="1" applyAlignment="1">
      <alignment vertical="top"/>
    </xf>
    <xf numFmtId="169" fontId="9" fillId="0" borderId="1" xfId="179" applyNumberFormat="1" applyFont="1" applyBorder="1" applyAlignment="1">
      <alignment horizontal="right" vertical="top" wrapText="1"/>
    </xf>
    <xf numFmtId="0" fontId="18" fillId="0" borderId="1" xfId="175" applyFont="1" applyBorder="1" applyAlignment="1">
      <alignment vertical="top" wrapText="1"/>
    </xf>
    <xf numFmtId="166" fontId="12" fillId="0" borderId="1" xfId="180" applyFont="1" applyBorder="1" applyAlignment="1">
      <alignment horizontal="right" vertical="top" wrapText="1"/>
    </xf>
    <xf numFmtId="165" fontId="9" fillId="0" borderId="1" xfId="179" applyNumberFormat="1" applyFont="1" applyBorder="1" applyAlignment="1">
      <alignment horizontal="right" vertical="top" wrapText="1"/>
    </xf>
    <xf numFmtId="0" fontId="12" fillId="0" borderId="1" xfId="177" applyFont="1" applyBorder="1" applyAlignment="1">
      <alignment horizontal="center" vertical="top" wrapText="1"/>
    </xf>
    <xf numFmtId="3" fontId="9" fillId="0" borderId="1" xfId="179" applyNumberFormat="1" applyFont="1" applyBorder="1" applyAlignment="1">
      <alignment horizontal="right" vertical="top" wrapText="1"/>
    </xf>
    <xf numFmtId="3" fontId="12" fillId="0" borderId="1" xfId="179" applyNumberFormat="1" applyFont="1" applyBorder="1" applyAlignment="1">
      <alignment horizontal="right" vertical="top" wrapText="1"/>
    </xf>
    <xf numFmtId="3" fontId="12" fillId="0" borderId="1" xfId="179" applyNumberFormat="1" applyFont="1" applyBorder="1" applyAlignment="1">
      <alignment vertical="top" wrapText="1"/>
    </xf>
    <xf numFmtId="0" fontId="9" fillId="0" borderId="1" xfId="172" applyFont="1" applyBorder="1" applyAlignment="1">
      <alignment vertical="top" wrapText="1"/>
    </xf>
    <xf numFmtId="0" fontId="9" fillId="0" borderId="0" xfId="0" applyFont="1"/>
    <xf numFmtId="0" fontId="18" fillId="0" borderId="1" xfId="181" applyFont="1" applyBorder="1" applyAlignment="1">
      <alignment vertical="top" wrapText="1"/>
    </xf>
    <xf numFmtId="0" fontId="12" fillId="0" borderId="13" xfId="183" applyFont="1" applyBorder="1" applyAlignment="1">
      <alignment vertical="top" wrapText="1"/>
    </xf>
    <xf numFmtId="0" fontId="18" fillId="0" borderId="13" xfId="185" applyFont="1" applyBorder="1" applyAlignment="1">
      <alignment vertical="top" wrapText="1"/>
    </xf>
    <xf numFmtId="0" fontId="18" fillId="0" borderId="13" xfId="187" applyFont="1" applyBorder="1" applyAlignment="1">
      <alignment vertical="top" wrapText="1"/>
    </xf>
    <xf numFmtId="0" fontId="18" fillId="0" borderId="13" xfId="189" applyFont="1" applyBorder="1" applyAlignment="1">
      <alignment vertical="top" wrapText="1"/>
    </xf>
    <xf numFmtId="0" fontId="18" fillId="0" borderId="13" xfId="191" applyFont="1" applyBorder="1" applyAlignment="1">
      <alignment vertical="top" wrapText="1"/>
    </xf>
    <xf numFmtId="0" fontId="12" fillId="0" borderId="13" xfId="191" applyFont="1" applyBorder="1" applyAlignment="1">
      <alignment vertical="top" wrapText="1"/>
    </xf>
    <xf numFmtId="0" fontId="9" fillId="3" borderId="10" xfId="0" applyFont="1" applyFill="1" applyBorder="1" applyAlignment="1">
      <alignment horizontal="left" vertical="center"/>
    </xf>
    <xf numFmtId="165" fontId="9" fillId="0" borderId="1" xfId="1" applyFont="1" applyBorder="1" applyAlignment="1">
      <alignment horizontal="right" vertical="top"/>
    </xf>
    <xf numFmtId="0" fontId="21" fillId="0" borderId="1" xfId="0" applyFont="1" applyBorder="1" applyAlignment="1">
      <alignment vertical="top" wrapText="1"/>
    </xf>
    <xf numFmtId="0" fontId="18" fillId="0" borderId="1" xfId="0" applyFont="1" applyBorder="1" applyAlignment="1">
      <alignment horizontal="left" vertical="top" wrapText="1"/>
    </xf>
    <xf numFmtId="165" fontId="15" fillId="0" borderId="1" xfId="1" applyFont="1" applyBorder="1" applyAlignment="1">
      <alignment vertical="top"/>
    </xf>
    <xf numFmtId="166" fontId="15" fillId="0" borderId="1" xfId="2" applyFont="1" applyBorder="1" applyAlignment="1">
      <alignment vertical="top"/>
    </xf>
    <xf numFmtId="0" fontId="11" fillId="0" borderId="1" xfId="0" applyFont="1" applyBorder="1" applyAlignment="1">
      <alignment horizontal="left" vertical="top" wrapText="1"/>
    </xf>
    <xf numFmtId="0" fontId="18" fillId="0" borderId="1" xfId="0" applyFont="1" applyBorder="1" applyAlignment="1">
      <alignment vertical="top" wrapText="1"/>
    </xf>
    <xf numFmtId="169" fontId="11" fillId="0" borderId="1" xfId="2" applyNumberFormat="1" applyFont="1" applyBorder="1" applyAlignment="1">
      <alignment horizontal="right" vertical="top"/>
    </xf>
    <xf numFmtId="165" fontId="11" fillId="0" borderId="1" xfId="1" applyFont="1" applyBorder="1" applyAlignment="1">
      <alignment horizontal="center" vertical="top" wrapText="1"/>
    </xf>
    <xf numFmtId="0" fontId="21" fillId="0" borderId="1" xfId="0" applyFont="1" applyBorder="1" applyAlignment="1">
      <alignment horizontal="left" vertical="top" wrapText="1"/>
    </xf>
    <xf numFmtId="165" fontId="15" fillId="0" borderId="1" xfId="1" applyFont="1" applyBorder="1" applyAlignment="1">
      <alignment horizontal="center" vertical="top" wrapText="1"/>
    </xf>
    <xf numFmtId="169" fontId="18" fillId="0" borderId="1" xfId="2" applyNumberFormat="1" applyFont="1" applyBorder="1" applyAlignment="1">
      <alignment horizontal="right" vertical="top" wrapText="1" readingOrder="1"/>
    </xf>
    <xf numFmtId="169" fontId="18" fillId="0" borderId="1" xfId="2" applyNumberFormat="1" applyFont="1" applyBorder="1" applyAlignment="1">
      <alignment horizontal="center" vertical="top" wrapText="1" readingOrder="1"/>
    </xf>
    <xf numFmtId="169" fontId="18" fillId="0" borderId="1" xfId="2" applyNumberFormat="1" applyFont="1" applyBorder="1" applyAlignment="1">
      <alignment horizontal="right" vertical="top" wrapText="1"/>
    </xf>
    <xf numFmtId="169" fontId="12" fillId="0" borderId="1" xfId="2" applyNumberFormat="1" applyFont="1" applyBorder="1" applyAlignment="1">
      <alignment horizontal="center" vertical="top" wrapText="1"/>
    </xf>
    <xf numFmtId="169" fontId="12" fillId="0" borderId="1" xfId="2" applyNumberFormat="1" applyFont="1" applyBorder="1" applyAlignment="1">
      <alignment horizontal="right" vertical="top" wrapText="1"/>
    </xf>
    <xf numFmtId="0" fontId="12" fillId="0" borderId="1" xfId="0" applyFont="1" applyBorder="1" applyAlignment="1">
      <alignment horizontal="left" vertical="top" wrapText="1"/>
    </xf>
    <xf numFmtId="169" fontId="12" fillId="0" borderId="1" xfId="2" applyNumberFormat="1" applyFont="1" applyBorder="1" applyAlignment="1">
      <alignment vertical="top"/>
    </xf>
    <xf numFmtId="0" fontId="12" fillId="0" borderId="1" xfId="4" applyFont="1" applyBorder="1" applyAlignment="1">
      <alignment horizontal="left" vertical="top" wrapText="1"/>
    </xf>
    <xf numFmtId="169" fontId="11" fillId="0" borderId="1" xfId="1" applyNumberFormat="1" applyFont="1" applyBorder="1" applyAlignment="1">
      <alignment horizontal="right" vertical="top"/>
    </xf>
    <xf numFmtId="165" fontId="12" fillId="0" borderId="1" xfId="1" applyFont="1" applyBorder="1" applyAlignment="1">
      <alignment horizontal="right" vertical="top"/>
    </xf>
    <xf numFmtId="165" fontId="12" fillId="0" borderId="1" xfId="1" applyFont="1" applyBorder="1" applyAlignment="1">
      <alignment horizontal="center" vertical="top" wrapText="1"/>
    </xf>
    <xf numFmtId="165" fontId="11" fillId="0" borderId="1" xfId="1" applyFont="1" applyBorder="1" applyAlignment="1">
      <alignment vertical="top" wrapText="1"/>
    </xf>
    <xf numFmtId="0" fontId="27" fillId="0" borderId="1" xfId="0" applyFont="1" applyBorder="1" applyAlignment="1">
      <alignment vertical="center"/>
    </xf>
    <xf numFmtId="0" fontId="11" fillId="0" borderId="1" xfId="0" applyFont="1" applyBorder="1" applyAlignment="1">
      <alignment horizontal="left" vertical="center" wrapText="1" indent="1"/>
    </xf>
    <xf numFmtId="0" fontId="11" fillId="0" borderId="1" xfId="0" applyFont="1" applyBorder="1" applyAlignment="1">
      <alignment horizontal="left" wrapText="1"/>
    </xf>
    <xf numFmtId="0" fontId="11" fillId="0" borderId="1" xfId="0" applyFont="1" applyBorder="1" applyAlignment="1">
      <alignment horizontal="left" vertical="center" wrapText="1"/>
    </xf>
    <xf numFmtId="0" fontId="15" fillId="0" borderId="1" xfId="0" applyFont="1" applyBorder="1" applyAlignment="1">
      <alignment horizontal="center" vertical="center"/>
    </xf>
    <xf numFmtId="0" fontId="11" fillId="0" borderId="1" xfId="0" applyFont="1" applyBorder="1" applyAlignment="1">
      <alignment vertical="center" wrapText="1"/>
    </xf>
    <xf numFmtId="169" fontId="15" fillId="0" borderId="1" xfId="2" applyNumberFormat="1" applyFont="1" applyBorder="1" applyAlignment="1">
      <alignment horizontal="justify" vertical="center"/>
    </xf>
    <xf numFmtId="0" fontId="15" fillId="0" borderId="1" xfId="0" applyFont="1" applyBorder="1" applyAlignment="1">
      <alignment horizontal="justify" vertical="center"/>
    </xf>
    <xf numFmtId="165" fontId="11" fillId="0" borderId="1" xfId="1" applyFont="1" applyBorder="1" applyAlignment="1">
      <alignment vertical="center"/>
    </xf>
    <xf numFmtId="0" fontId="11" fillId="0" borderId="1" xfId="0" applyFont="1" applyBorder="1" applyAlignment="1">
      <alignment horizontal="justify" vertical="center"/>
    </xf>
    <xf numFmtId="0" fontId="11" fillId="0" borderId="1" xfId="0" applyFont="1" applyBorder="1" applyAlignment="1">
      <alignment horizontal="center" vertical="center"/>
    </xf>
    <xf numFmtId="165" fontId="11" fillId="0" borderId="1" xfId="1" applyFont="1" applyBorder="1" applyAlignment="1">
      <alignment horizontal="justify" vertical="center"/>
    </xf>
    <xf numFmtId="0" fontId="15" fillId="0" borderId="1" xfId="0" applyFont="1" applyBorder="1" applyAlignment="1">
      <alignment horizontal="left" vertical="top" wrapText="1"/>
    </xf>
    <xf numFmtId="0" fontId="11" fillId="0" borderId="1" xfId="0" applyFont="1" applyBorder="1" applyAlignment="1">
      <alignment horizontal="center" vertical="center" wrapText="1"/>
    </xf>
    <xf numFmtId="169" fontId="15" fillId="0" borderId="1" xfId="2" applyNumberFormat="1" applyFont="1" applyBorder="1" applyAlignment="1">
      <alignment horizontal="center" vertical="center"/>
    </xf>
    <xf numFmtId="0" fontId="15" fillId="0" borderId="1" xfId="0" applyFont="1" applyBorder="1" applyAlignment="1">
      <alignment horizontal="justify" vertical="top"/>
    </xf>
    <xf numFmtId="169" fontId="11" fillId="0" borderId="1" xfId="2" applyNumberFormat="1" applyFont="1" applyBorder="1" applyAlignment="1">
      <alignment horizontal="justify" vertical="center"/>
    </xf>
    <xf numFmtId="165" fontId="11" fillId="0" borderId="1" xfId="1" applyFont="1" applyBorder="1" applyAlignment="1">
      <alignment horizontal="left" vertical="center" wrapText="1"/>
    </xf>
    <xf numFmtId="169" fontId="11" fillId="0" borderId="1" xfId="2" applyNumberFormat="1" applyFont="1" applyBorder="1" applyAlignment="1">
      <alignment horizontal="left" vertical="center" wrapText="1"/>
    </xf>
    <xf numFmtId="0" fontId="15" fillId="0" borderId="1" xfId="0" applyFont="1" applyBorder="1" applyAlignment="1">
      <alignment horizontal="left" vertical="center" wrapText="1"/>
    </xf>
    <xf numFmtId="169" fontId="15" fillId="0" borderId="1" xfId="2" applyNumberFormat="1" applyFont="1" applyBorder="1" applyAlignment="1">
      <alignment horizontal="right" vertical="center" wrapText="1"/>
    </xf>
    <xf numFmtId="0" fontId="11" fillId="0" borderId="1" xfId="196" applyFont="1" applyBorder="1" applyAlignment="1">
      <alignment horizontal="justify" vertical="top"/>
    </xf>
    <xf numFmtId="0" fontId="11" fillId="0" borderId="1" xfId="218" applyFont="1" applyBorder="1" applyAlignment="1">
      <alignment horizontal="center" vertical="top" wrapText="1"/>
    </xf>
    <xf numFmtId="0" fontId="11" fillId="0" borderId="1" xfId="198" applyFont="1" applyBorder="1" applyAlignment="1">
      <alignment horizontal="justify" vertical="top"/>
    </xf>
    <xf numFmtId="0" fontId="11" fillId="0" borderId="1" xfId="220" applyFont="1" applyBorder="1" applyAlignment="1">
      <alignment horizontal="center" vertical="top" wrapText="1"/>
    </xf>
    <xf numFmtId="0" fontId="11" fillId="0" borderId="1" xfId="222" applyFont="1" applyBorder="1" applyAlignment="1">
      <alignment horizontal="center" vertical="top" wrapText="1"/>
    </xf>
    <xf numFmtId="0" fontId="11" fillId="0" borderId="1" xfId="200" applyFont="1" applyBorder="1" applyAlignment="1">
      <alignment horizontal="justify" vertical="top"/>
    </xf>
    <xf numFmtId="0" fontId="11" fillId="0" borderId="1" xfId="224" applyFont="1" applyBorder="1" applyAlignment="1">
      <alignment horizontal="center" vertical="top" wrapText="1"/>
    </xf>
    <xf numFmtId="0" fontId="11" fillId="0" borderId="1" xfId="226" applyFont="1" applyBorder="1" applyAlignment="1">
      <alignment vertical="top" wrapText="1"/>
    </xf>
    <xf numFmtId="0" fontId="11" fillId="0" borderId="1" xfId="206" applyFont="1" applyBorder="1" applyAlignment="1">
      <alignment horizontal="justify" vertical="top"/>
    </xf>
    <xf numFmtId="0" fontId="11" fillId="0" borderId="1" xfId="226" applyFont="1" applyBorder="1" applyAlignment="1">
      <alignment horizontal="center" vertical="top" wrapText="1"/>
    </xf>
    <xf numFmtId="0" fontId="11" fillId="0" borderId="1" xfId="228" applyFont="1" applyBorder="1" applyAlignment="1">
      <alignment vertical="top" wrapText="1"/>
    </xf>
    <xf numFmtId="0" fontId="11" fillId="0" borderId="1" xfId="232" applyFont="1" applyBorder="1" applyAlignment="1">
      <alignment horizontal="center" vertical="top" wrapText="1"/>
    </xf>
    <xf numFmtId="0" fontId="11" fillId="0" borderId="1" xfId="208" applyFont="1" applyBorder="1" applyAlignment="1">
      <alignment horizontal="justify" vertical="top"/>
    </xf>
    <xf numFmtId="0" fontId="11" fillId="0" borderId="1" xfId="210" applyFont="1" applyBorder="1" applyAlignment="1">
      <alignment horizontal="justify" vertical="top"/>
    </xf>
    <xf numFmtId="0" fontId="11" fillId="0" borderId="1" xfId="230" applyFont="1" applyBorder="1" applyAlignment="1">
      <alignment horizontal="center" vertical="top" wrapText="1"/>
    </xf>
    <xf numFmtId="0" fontId="11" fillId="0" borderId="1" xfId="234" applyFont="1" applyBorder="1" applyAlignment="1">
      <alignment horizontal="center" vertical="top" wrapText="1"/>
    </xf>
    <xf numFmtId="0" fontId="15" fillId="0" borderId="1" xfId="212" applyFont="1" applyBorder="1" applyAlignment="1">
      <alignment horizontal="left" vertical="top" wrapText="1"/>
    </xf>
    <xf numFmtId="0" fontId="11" fillId="0" borderId="1" xfId="214" applyFont="1" applyBorder="1" applyAlignment="1">
      <alignment horizontal="justify" vertical="top"/>
    </xf>
    <xf numFmtId="0" fontId="11" fillId="0" borderId="1" xfId="236" applyFont="1" applyBorder="1" applyAlignment="1">
      <alignment horizontal="center" vertical="top" wrapText="1"/>
    </xf>
    <xf numFmtId="0" fontId="11" fillId="0" borderId="1" xfId="216" applyFont="1" applyBorder="1" applyAlignment="1">
      <alignment horizontal="justify" vertical="top"/>
    </xf>
    <xf numFmtId="0" fontId="11" fillId="0" borderId="1" xfId="238" applyFont="1" applyBorder="1" applyAlignment="1">
      <alignment horizontal="center" vertical="top" wrapText="1"/>
    </xf>
    <xf numFmtId="0" fontId="15" fillId="0" borderId="1" xfId="0" applyFont="1" applyBorder="1" applyAlignment="1">
      <alignment vertical="center"/>
    </xf>
    <xf numFmtId="169" fontId="11" fillId="0" borderId="1" xfId="2" applyNumberFormat="1" applyFont="1" applyBorder="1" applyAlignment="1">
      <alignment horizontal="right" vertical="top" wrapText="1"/>
    </xf>
    <xf numFmtId="169" fontId="15" fillId="0" borderId="1" xfId="2" applyNumberFormat="1" applyFont="1" applyBorder="1" applyAlignment="1">
      <alignment horizontal="right" vertical="top" wrapText="1"/>
    </xf>
    <xf numFmtId="169" fontId="11" fillId="0" borderId="1" xfId="2" applyNumberFormat="1" applyFont="1" applyBorder="1" applyAlignment="1">
      <alignment horizontal="center" vertical="center" wrapText="1" readingOrder="1"/>
    </xf>
    <xf numFmtId="3" fontId="11" fillId="4" borderId="1" xfId="0" applyNumberFormat="1" applyFont="1" applyFill="1" applyBorder="1" applyAlignment="1">
      <alignment horizontal="right" vertical="center" wrapText="1" readingOrder="1"/>
    </xf>
    <xf numFmtId="0" fontId="11" fillId="4" borderId="1" xfId="0" applyFont="1" applyFill="1" applyBorder="1" applyAlignment="1">
      <alignment horizontal="center" vertical="center" wrapText="1" readingOrder="1"/>
    </xf>
    <xf numFmtId="9" fontId="11" fillId="4" borderId="1" xfId="0" applyNumberFormat="1" applyFont="1" applyFill="1" applyBorder="1" applyAlignment="1">
      <alignment horizontal="center" vertical="center" wrapText="1" readingOrder="1"/>
    </xf>
    <xf numFmtId="9" fontId="11" fillId="4" borderId="1" xfId="4" applyNumberFormat="1" applyFont="1" applyFill="1" applyBorder="1" applyAlignment="1">
      <alignment horizontal="center" vertical="center" wrapText="1"/>
    </xf>
    <xf numFmtId="10" fontId="15" fillId="0" borderId="1" xfId="2" applyNumberFormat="1" applyFont="1" applyBorder="1" applyAlignment="1">
      <alignment horizontal="center" vertical="center" wrapText="1"/>
    </xf>
    <xf numFmtId="165" fontId="15" fillId="0" borderId="1" xfId="1" applyFont="1" applyBorder="1" applyAlignment="1">
      <alignment vertical="center"/>
    </xf>
    <xf numFmtId="9" fontId="15" fillId="0" borderId="1" xfId="2" applyNumberFormat="1" applyFont="1" applyBorder="1" applyAlignment="1">
      <alignment horizontal="center" vertical="center" wrapText="1"/>
    </xf>
    <xf numFmtId="3" fontId="11" fillId="0" borderId="1" xfId="0" applyNumberFormat="1" applyFont="1" applyBorder="1" applyAlignment="1">
      <alignment horizontal="right" vertical="center" wrapText="1" readingOrder="1"/>
    </xf>
    <xf numFmtId="9" fontId="15" fillId="0" borderId="1" xfId="3" applyFont="1" applyBorder="1" applyAlignment="1">
      <alignment horizontal="center" vertical="center" wrapText="1"/>
    </xf>
    <xf numFmtId="0" fontId="15" fillId="4" borderId="1" xfId="0" applyFont="1" applyFill="1" applyBorder="1" applyAlignment="1">
      <alignment horizontal="center" vertical="center"/>
    </xf>
    <xf numFmtId="0" fontId="15" fillId="4" borderId="1" xfId="0" applyFont="1" applyFill="1" applyBorder="1" applyAlignment="1">
      <alignment horizontal="justify" vertical="center"/>
    </xf>
    <xf numFmtId="9" fontId="15" fillId="4" borderId="1" xfId="2" applyNumberFormat="1" applyFont="1" applyFill="1" applyBorder="1" applyAlignment="1">
      <alignment horizontal="center" vertical="center" wrapText="1"/>
    </xf>
    <xf numFmtId="0" fontId="11" fillId="4" borderId="1" xfId="0" applyFont="1" applyFill="1" applyBorder="1" applyAlignment="1">
      <alignment horizontal="justify" vertical="center"/>
    </xf>
    <xf numFmtId="0" fontId="11" fillId="4" borderId="1" xfId="0" applyFont="1" applyFill="1" applyBorder="1" applyAlignment="1">
      <alignment horizontal="center" vertical="center"/>
    </xf>
    <xf numFmtId="0" fontId="11" fillId="4" borderId="1" xfId="0" applyFont="1" applyFill="1" applyBorder="1" applyAlignment="1">
      <alignment horizontal="center" vertical="center" wrapText="1"/>
    </xf>
    <xf numFmtId="165" fontId="15" fillId="4" borderId="1" xfId="1" applyFont="1" applyFill="1" applyBorder="1" applyAlignment="1">
      <alignment horizontal="right" vertical="center"/>
    </xf>
    <xf numFmtId="0" fontId="11" fillId="0" borderId="5" xfId="0" applyFont="1" applyBorder="1" applyAlignment="1">
      <alignment horizontal="center" vertical="center"/>
    </xf>
    <xf numFmtId="0" fontId="11" fillId="0" borderId="5" xfId="0" applyFont="1" applyBorder="1" applyAlignment="1">
      <alignment horizontal="left" vertical="center" wrapText="1" indent="1"/>
    </xf>
    <xf numFmtId="0" fontId="11" fillId="0" borderId="5" xfId="0" applyFont="1" applyBorder="1" applyAlignment="1">
      <alignment horizontal="justify" vertical="center"/>
    </xf>
    <xf numFmtId="169" fontId="11" fillId="4" borderId="5" xfId="2" applyNumberFormat="1" applyFont="1" applyFill="1" applyBorder="1" applyAlignment="1">
      <alignment horizontal="center" vertical="center" wrapText="1" readingOrder="1"/>
    </xf>
    <xf numFmtId="3" fontId="11" fillId="4" borderId="5" xfId="0" applyNumberFormat="1" applyFont="1" applyFill="1" applyBorder="1" applyAlignment="1">
      <alignment horizontal="right" vertical="center" wrapText="1" readingOrder="1"/>
    </xf>
    <xf numFmtId="0" fontId="11" fillId="0" borderId="5" xfId="0" applyFont="1" applyBorder="1" applyAlignment="1">
      <alignment horizontal="justify" vertical="center" wrapText="1"/>
    </xf>
    <xf numFmtId="0" fontId="11" fillId="0" borderId="5" xfId="0" applyFont="1" applyBorder="1" applyAlignment="1">
      <alignment horizontal="center" vertical="center" wrapText="1"/>
    </xf>
    <xf numFmtId="165" fontId="15" fillId="0" borderId="1" xfId="1" applyFont="1" applyBorder="1" applyAlignment="1">
      <alignment horizontal="right" vertical="center"/>
    </xf>
    <xf numFmtId="169" fontId="11" fillId="4" borderId="1" xfId="2" applyNumberFormat="1" applyFont="1" applyFill="1" applyBorder="1" applyAlignment="1">
      <alignment horizontal="center" vertical="center" wrapText="1" readingOrder="1"/>
    </xf>
    <xf numFmtId="165" fontId="11" fillId="4" borderId="1" xfId="1" applyFont="1" applyFill="1" applyBorder="1" applyAlignment="1">
      <alignment horizontal="right" vertical="center"/>
    </xf>
    <xf numFmtId="0" fontId="11" fillId="4" borderId="1" xfId="4" applyFont="1" applyFill="1" applyBorder="1" applyAlignment="1">
      <alignment horizontal="center" vertical="center" wrapText="1"/>
    </xf>
    <xf numFmtId="9" fontId="15" fillId="0" borderId="1" xfId="0" applyNumberFormat="1" applyFont="1" applyBorder="1" applyAlignment="1">
      <alignment horizontal="center" vertical="center" wrapText="1"/>
    </xf>
    <xf numFmtId="0" fontId="11" fillId="4" borderId="1" xfId="0" applyFont="1" applyFill="1" applyBorder="1" applyAlignment="1">
      <alignment horizontal="left" vertical="center" wrapText="1" indent="1"/>
    </xf>
    <xf numFmtId="9" fontId="9" fillId="0" borderId="1" xfId="0" applyNumberFormat="1" applyFont="1" applyBorder="1" applyAlignment="1">
      <alignment horizontal="center" vertical="center"/>
    </xf>
    <xf numFmtId="0" fontId="9" fillId="0" borderId="4" xfId="0" applyFont="1" applyBorder="1" applyAlignment="1">
      <alignment horizontal="center" vertical="center"/>
    </xf>
    <xf numFmtId="0" fontId="12" fillId="0" borderId="1" xfId="177" applyFont="1" applyBorder="1" applyAlignment="1">
      <alignment horizontal="left" vertical="top" wrapText="1"/>
    </xf>
    <xf numFmtId="0" fontId="12" fillId="0" borderId="5" xfId="0" applyFont="1" applyBorder="1" applyAlignment="1">
      <alignment horizontal="center" vertical="center"/>
    </xf>
    <xf numFmtId="0" fontId="12" fillId="0" borderId="6" xfId="0" applyFont="1" applyBorder="1" applyAlignment="1">
      <alignment horizontal="center" vertical="center"/>
    </xf>
    <xf numFmtId="0" fontId="12" fillId="2" borderId="1" xfId="0" applyFont="1" applyFill="1" applyBorder="1" applyAlignment="1">
      <alignment horizontal="center" vertical="center"/>
    </xf>
    <xf numFmtId="0" fontId="15" fillId="0" borderId="1" xfId="274" applyFont="1" applyBorder="1" applyAlignment="1">
      <alignment vertical="top" wrapText="1"/>
    </xf>
    <xf numFmtId="166" fontId="15" fillId="0" borderId="1" xfId="287" applyFont="1" applyBorder="1" applyAlignment="1">
      <alignment horizontal="right" vertical="top" wrapText="1"/>
    </xf>
    <xf numFmtId="169" fontId="15" fillId="0" borderId="1" xfId="287" applyNumberFormat="1" applyFont="1" applyBorder="1" applyAlignment="1">
      <alignment vertical="top" wrapText="1"/>
    </xf>
    <xf numFmtId="169" fontId="15" fillId="0" borderId="1" xfId="287" applyNumberFormat="1" applyFont="1" applyBorder="1" applyAlignment="1">
      <alignment horizontal="right" vertical="top" wrapText="1"/>
    </xf>
    <xf numFmtId="0" fontId="11" fillId="0" borderId="1" xfId="274" applyFont="1" applyBorder="1" applyAlignment="1">
      <alignment vertical="top" wrapText="1"/>
    </xf>
    <xf numFmtId="9" fontId="11" fillId="0" borderId="1" xfId="274" applyNumberFormat="1" applyFont="1" applyBorder="1" applyAlignment="1">
      <alignment horizontal="right" vertical="top" wrapText="1"/>
    </xf>
    <xf numFmtId="169" fontId="11" fillId="0" borderId="1" xfId="287" applyNumberFormat="1" applyFont="1" applyBorder="1" applyAlignment="1">
      <alignment vertical="top" wrapText="1"/>
    </xf>
    <xf numFmtId="0" fontId="11" fillId="0" borderId="1" xfId="274" applyFont="1" applyBorder="1" applyAlignment="1">
      <alignment horizontal="right" vertical="top" wrapText="1"/>
    </xf>
    <xf numFmtId="9" fontId="15" fillId="0" borderId="1" xfId="274" applyNumberFormat="1" applyFont="1" applyBorder="1" applyAlignment="1">
      <alignment horizontal="right" vertical="top" wrapText="1"/>
    </xf>
    <xf numFmtId="0" fontId="11" fillId="0" borderId="1" xfId="274" applyFont="1" applyBorder="1" applyAlignment="1">
      <alignment vertical="center" wrapText="1"/>
    </xf>
    <xf numFmtId="0" fontId="11" fillId="0" borderId="1" xfId="274" applyFont="1" applyBorder="1" applyAlignment="1">
      <alignment horizontal="center" vertical="center" wrapText="1"/>
    </xf>
    <xf numFmtId="0" fontId="11" fillId="0" borderId="1" xfId="274" applyFont="1" applyBorder="1" applyAlignment="1">
      <alignment horizontal="left" vertical="top" wrapText="1"/>
    </xf>
    <xf numFmtId="9" fontId="11" fillId="0" borderId="1" xfId="274" applyNumberFormat="1" applyFont="1" applyBorder="1" applyAlignment="1">
      <alignment horizontal="center" vertical="center" wrapText="1"/>
    </xf>
    <xf numFmtId="0" fontId="15" fillId="0" borderId="1" xfId="274" applyFont="1" applyBorder="1" applyAlignment="1">
      <alignment horizontal="left" vertical="top" wrapText="1"/>
    </xf>
    <xf numFmtId="9" fontId="11" fillId="4" borderId="1" xfId="274" applyNumberFormat="1" applyFont="1" applyFill="1" applyBorder="1" applyAlignment="1">
      <alignment horizontal="right" vertical="top" wrapText="1"/>
    </xf>
    <xf numFmtId="169" fontId="11" fillId="4" borderId="1" xfId="287" applyNumberFormat="1" applyFont="1" applyFill="1" applyBorder="1" applyAlignment="1">
      <alignment vertical="top" wrapText="1"/>
    </xf>
    <xf numFmtId="166" fontId="15" fillId="0" borderId="1" xfId="287" applyFont="1" applyBorder="1" applyAlignment="1">
      <alignment vertical="top" wrapText="1"/>
    </xf>
    <xf numFmtId="166" fontId="11" fillId="0" borderId="1" xfId="287" applyFont="1" applyBorder="1" applyAlignment="1">
      <alignment vertical="top" wrapText="1"/>
    </xf>
    <xf numFmtId="166" fontId="11" fillId="4" borderId="1" xfId="287" applyFont="1" applyFill="1" applyBorder="1" applyAlignment="1">
      <alignment horizontal="right" vertical="top" wrapText="1"/>
    </xf>
    <xf numFmtId="174" fontId="11" fillId="0" borderId="1" xfId="287" applyNumberFormat="1" applyFont="1" applyBorder="1" applyAlignment="1">
      <alignment vertical="top" wrapText="1"/>
    </xf>
    <xf numFmtId="166" fontId="11" fillId="0" borderId="1" xfId="287" applyFont="1" applyBorder="1" applyAlignment="1">
      <alignment horizontal="right" vertical="top" wrapText="1"/>
    </xf>
    <xf numFmtId="9" fontId="11" fillId="7" borderId="1" xfId="274" applyNumberFormat="1" applyFont="1" applyFill="1" applyBorder="1" applyAlignment="1">
      <alignment horizontal="right" vertical="top" wrapText="1"/>
    </xf>
    <xf numFmtId="178" fontId="11" fillId="0" borderId="1" xfId="287" applyNumberFormat="1" applyFont="1" applyBorder="1" applyAlignment="1">
      <alignment vertical="top" wrapText="1"/>
    </xf>
    <xf numFmtId="0" fontId="11" fillId="4" borderId="1" xfId="274" applyFont="1" applyFill="1" applyBorder="1" applyAlignment="1">
      <alignment vertical="top" wrapText="1"/>
    </xf>
    <xf numFmtId="10" fontId="11" fillId="4" borderId="1" xfId="274" applyNumberFormat="1" applyFont="1" applyFill="1" applyBorder="1" applyAlignment="1">
      <alignment horizontal="right" vertical="top" wrapText="1"/>
    </xf>
    <xf numFmtId="0" fontId="15" fillId="4" borderId="1" xfId="274" applyFont="1" applyFill="1" applyBorder="1" applyAlignment="1">
      <alignment vertical="top" wrapText="1"/>
    </xf>
    <xf numFmtId="9" fontId="15" fillId="4" borderId="1" xfId="274" applyNumberFormat="1" applyFont="1" applyFill="1" applyBorder="1" applyAlignment="1">
      <alignment horizontal="right" vertical="top" wrapText="1"/>
    </xf>
    <xf numFmtId="169" fontId="15" fillId="4" borderId="1" xfId="287" applyNumberFormat="1" applyFont="1" applyFill="1" applyBorder="1" applyAlignment="1">
      <alignment vertical="top" wrapText="1"/>
    </xf>
    <xf numFmtId="0" fontId="15" fillId="4" borderId="1" xfId="274" applyFont="1" applyFill="1" applyBorder="1" applyAlignment="1">
      <alignment horizontal="left" vertical="top" wrapText="1"/>
    </xf>
    <xf numFmtId="9" fontId="15" fillId="0" borderId="1" xfId="341" applyFont="1" applyBorder="1" applyAlignment="1">
      <alignment vertical="top" wrapText="1"/>
    </xf>
    <xf numFmtId="9" fontId="15" fillId="0" borderId="1" xfId="287" applyNumberFormat="1" applyFont="1" applyBorder="1" applyAlignment="1">
      <alignment vertical="top" wrapText="1"/>
    </xf>
    <xf numFmtId="9" fontId="15" fillId="0" borderId="1" xfId="274" applyNumberFormat="1" applyFont="1" applyBorder="1" applyAlignment="1">
      <alignment horizontal="center" vertical="center" wrapText="1"/>
    </xf>
    <xf numFmtId="165" fontId="12" fillId="0" borderId="1" xfId="288" applyFont="1" applyBorder="1" applyAlignment="1">
      <alignment vertical="center"/>
    </xf>
    <xf numFmtId="0" fontId="12" fillId="4" borderId="1" xfId="274" applyFont="1" applyFill="1" applyBorder="1" applyAlignment="1">
      <alignment vertical="top" wrapText="1"/>
    </xf>
    <xf numFmtId="0" fontId="12" fillId="4" borderId="1" xfId="274" applyFont="1" applyFill="1" applyBorder="1" applyAlignment="1">
      <alignment horizontal="left" vertical="top" wrapText="1" indent="1"/>
    </xf>
    <xf numFmtId="9" fontId="11" fillId="4" borderId="1" xfId="274" applyNumberFormat="1" applyFont="1" applyFill="1" applyBorder="1" applyAlignment="1">
      <alignment vertical="top" wrapText="1"/>
    </xf>
    <xf numFmtId="169" fontId="11" fillId="4" borderId="1" xfId="287" applyNumberFormat="1" applyFont="1" applyFill="1" applyBorder="1" applyAlignment="1">
      <alignment horizontal="right" vertical="top" wrapText="1"/>
    </xf>
    <xf numFmtId="9" fontId="11" fillId="4" borderId="1" xfId="274" applyNumberFormat="1" applyFont="1" applyFill="1" applyBorder="1" applyAlignment="1">
      <alignment horizontal="center" vertical="top" wrapText="1"/>
    </xf>
    <xf numFmtId="2" fontId="11" fillId="4" borderId="1" xfId="274" applyNumberFormat="1" applyFont="1" applyFill="1" applyBorder="1" applyAlignment="1">
      <alignment horizontal="right" vertical="top" wrapText="1"/>
    </xf>
    <xf numFmtId="2" fontId="11" fillId="4" borderId="1" xfId="274" applyNumberFormat="1" applyFont="1" applyFill="1" applyBorder="1" applyAlignment="1">
      <alignment horizontal="center" vertical="top" wrapText="1"/>
    </xf>
    <xf numFmtId="2" fontId="11" fillId="4" borderId="1" xfId="274" quotePrefix="1" applyNumberFormat="1" applyFont="1" applyFill="1" applyBorder="1" applyAlignment="1">
      <alignment horizontal="right" vertical="top" wrapText="1"/>
    </xf>
    <xf numFmtId="0" fontId="11" fillId="4" borderId="1" xfId="274" applyFont="1" applyFill="1" applyBorder="1" applyAlignment="1">
      <alignment horizontal="right" vertical="top" wrapText="1"/>
    </xf>
    <xf numFmtId="0" fontId="11" fillId="4" borderId="1" xfId="341" applyNumberFormat="1" applyFont="1" applyFill="1" applyBorder="1" applyAlignment="1">
      <alignment horizontal="right" vertical="top" wrapText="1"/>
    </xf>
    <xf numFmtId="169" fontId="11" fillId="4" borderId="1" xfId="287" applyNumberFormat="1" applyFont="1" applyFill="1" applyBorder="1" applyAlignment="1">
      <alignment horizontal="right" vertical="top"/>
    </xf>
    <xf numFmtId="1" fontId="11" fillId="4" borderId="1" xfId="274" applyNumberFormat="1" applyFont="1" applyFill="1" applyBorder="1" applyAlignment="1">
      <alignment horizontal="right" vertical="top" wrapText="1"/>
    </xf>
    <xf numFmtId="0" fontId="12" fillId="0" borderId="1" xfId="274" applyFont="1" applyBorder="1" applyAlignment="1">
      <alignment vertical="top" wrapText="1"/>
    </xf>
    <xf numFmtId="169" fontId="11" fillId="0" borderId="1" xfId="287" applyNumberFormat="1" applyFont="1" applyBorder="1" applyAlignment="1">
      <alignment horizontal="center" vertical="top" wrapText="1"/>
    </xf>
    <xf numFmtId="169" fontId="11" fillId="0" borderId="1" xfId="287" applyNumberFormat="1" applyFont="1" applyBorder="1" applyAlignment="1">
      <alignment horizontal="right" vertical="top" wrapText="1"/>
    </xf>
    <xf numFmtId="9" fontId="11" fillId="0" borderId="1" xfId="341" applyFont="1" applyBorder="1" applyAlignment="1">
      <alignment vertical="top" wrapText="1"/>
    </xf>
    <xf numFmtId="9" fontId="11" fillId="0" borderId="1" xfId="287" applyNumberFormat="1" applyFont="1" applyBorder="1" applyAlignment="1">
      <alignment vertical="top" wrapText="1"/>
    </xf>
    <xf numFmtId="9" fontId="11" fillId="0" borderId="1" xfId="274" applyNumberFormat="1" applyFont="1" applyBorder="1" applyAlignment="1">
      <alignment horizontal="center" vertical="top" wrapText="1"/>
    </xf>
    <xf numFmtId="2" fontId="15" fillId="4" borderId="1" xfId="274" applyNumberFormat="1" applyFont="1" applyFill="1" applyBorder="1" applyAlignment="1">
      <alignment horizontal="right" vertical="top" wrapText="1"/>
    </xf>
    <xf numFmtId="169" fontId="15" fillId="4" borderId="1" xfId="287" applyNumberFormat="1" applyFont="1" applyFill="1" applyBorder="1" applyAlignment="1">
      <alignment horizontal="right" vertical="top" wrapText="1"/>
    </xf>
    <xf numFmtId="1" fontId="11" fillId="4" borderId="1" xfId="274" quotePrefix="1" applyNumberFormat="1" applyFont="1" applyFill="1" applyBorder="1" applyAlignment="1">
      <alignment horizontal="right" vertical="top" wrapText="1"/>
    </xf>
    <xf numFmtId="9" fontId="11" fillId="4" borderId="1" xfId="341" applyFont="1" applyFill="1" applyBorder="1" applyAlignment="1">
      <alignment horizontal="right" vertical="top" wrapText="1"/>
    </xf>
    <xf numFmtId="9" fontId="11" fillId="0" borderId="1" xfId="341" applyFont="1" applyBorder="1" applyAlignment="1">
      <alignment horizontal="right" vertical="top" wrapText="1"/>
    </xf>
    <xf numFmtId="169" fontId="11" fillId="0" borderId="1" xfId="287" applyNumberFormat="1" applyFont="1" applyBorder="1" applyAlignment="1">
      <alignment horizontal="right" vertical="top"/>
    </xf>
    <xf numFmtId="1" fontId="11" fillId="4" borderId="1" xfId="274" applyNumberFormat="1" applyFont="1" applyFill="1" applyBorder="1" applyAlignment="1">
      <alignment horizontal="right" vertical="top"/>
    </xf>
    <xf numFmtId="9" fontId="15" fillId="4" borderId="1" xfId="274" applyNumberFormat="1" applyFont="1" applyFill="1" applyBorder="1" applyAlignment="1">
      <alignment horizontal="center" vertical="top" wrapText="1"/>
    </xf>
    <xf numFmtId="0" fontId="11" fillId="4" borderId="1" xfId="274" applyFont="1" applyFill="1" applyBorder="1" applyAlignment="1">
      <alignment horizontal="center" vertical="top" wrapText="1"/>
    </xf>
    <xf numFmtId="0" fontId="11" fillId="0" borderId="1" xfId="274" applyFont="1" applyBorder="1" applyAlignment="1">
      <alignment horizontal="center" vertical="top" wrapText="1"/>
    </xf>
    <xf numFmtId="0" fontId="11" fillId="4" borderId="1" xfId="274" applyFont="1" applyFill="1" applyBorder="1" applyAlignment="1">
      <alignment vertical="center" wrapText="1"/>
    </xf>
    <xf numFmtId="0" fontId="11" fillId="4" borderId="1" xfId="274" applyFont="1" applyFill="1" applyBorder="1" applyAlignment="1">
      <alignment horizontal="left" vertical="center" wrapText="1"/>
    </xf>
    <xf numFmtId="0" fontId="18" fillId="4" borderId="1" xfId="274" applyFont="1" applyFill="1" applyBorder="1" applyAlignment="1">
      <alignment vertical="top" wrapText="1"/>
    </xf>
    <xf numFmtId="169" fontId="11" fillId="0" borderId="1" xfId="274" applyNumberFormat="1" applyFont="1" applyBorder="1" applyAlignment="1">
      <alignment vertical="top"/>
    </xf>
    <xf numFmtId="0" fontId="12" fillId="0" borderId="1" xfId="274" applyFont="1" applyBorder="1"/>
    <xf numFmtId="49" fontId="12" fillId="2" borderId="1" xfId="0" applyNumberFormat="1" applyFont="1" applyFill="1" applyBorder="1" applyAlignment="1">
      <alignment horizontal="center" vertical="top"/>
    </xf>
    <xf numFmtId="49" fontId="9" fillId="3" borderId="1" xfId="0" applyNumberFormat="1" applyFont="1" applyFill="1" applyBorder="1" applyAlignment="1">
      <alignment horizontal="left" vertical="top"/>
    </xf>
    <xf numFmtId="49" fontId="9" fillId="0" borderId="1" xfId="0" applyNumberFormat="1" applyFont="1" applyBorder="1" applyAlignment="1">
      <alignment horizontal="center" vertical="top"/>
    </xf>
    <xf numFmtId="49" fontId="12" fillId="0" borderId="1" xfId="0" applyNumberFormat="1" applyFont="1" applyBorder="1" applyAlignment="1">
      <alignment horizontal="center" vertical="top"/>
    </xf>
    <xf numFmtId="49" fontId="10" fillId="0" borderId="0" xfId="0" applyNumberFormat="1" applyFont="1" applyAlignment="1">
      <alignment horizontal="left" vertical="top"/>
    </xf>
    <xf numFmtId="0" fontId="16" fillId="0" borderId="1" xfId="150" applyFont="1" applyBorder="1" applyAlignment="1">
      <alignment horizontal="left" vertical="center" wrapText="1" indent="1"/>
    </xf>
    <xf numFmtId="0" fontId="16" fillId="0" borderId="1" xfId="150" applyFont="1" applyBorder="1" applyAlignment="1">
      <alignment horizontal="left" vertical="top" wrapText="1" indent="1"/>
    </xf>
    <xf numFmtId="0" fontId="16" fillId="0" borderId="1" xfId="152" applyFont="1" applyBorder="1" applyAlignment="1">
      <alignment horizontal="left" vertical="center" wrapText="1" indent="1" readingOrder="1"/>
    </xf>
    <xf numFmtId="0" fontId="16" fillId="0" borderId="1" xfId="152" applyFont="1" applyBorder="1" applyAlignment="1">
      <alignment horizontal="left" vertical="center" wrapText="1" indent="1"/>
    </xf>
    <xf numFmtId="0" fontId="16" fillId="0" borderId="1" xfId="154" applyFont="1" applyBorder="1" applyAlignment="1">
      <alignment horizontal="left" vertical="center" wrapText="1" indent="1"/>
    </xf>
    <xf numFmtId="0" fontId="16" fillId="4" borderId="1" xfId="154" applyFont="1" applyFill="1" applyBorder="1" applyAlignment="1">
      <alignment horizontal="left" vertical="center" wrapText="1" indent="1"/>
    </xf>
    <xf numFmtId="0" fontId="12" fillId="4" borderId="1" xfId="149" applyNumberFormat="1" applyFont="1" applyFill="1" applyBorder="1" applyAlignment="1">
      <alignment horizontal="left" vertical="center" indent="1"/>
    </xf>
    <xf numFmtId="0" fontId="12" fillId="4" borderId="1" xfId="149" applyNumberFormat="1" applyFont="1" applyFill="1" applyBorder="1" applyAlignment="1">
      <alignment horizontal="left" vertical="center" wrapText="1" indent="1"/>
    </xf>
    <xf numFmtId="0" fontId="16" fillId="0" borderId="1" xfId="156" applyFont="1" applyBorder="1" applyAlignment="1">
      <alignment horizontal="left" vertical="center" wrapText="1" indent="1"/>
    </xf>
    <xf numFmtId="0" fontId="16" fillId="0" borderId="1" xfId="164" applyFont="1" applyBorder="1" applyAlignment="1">
      <alignment horizontal="left" vertical="center" wrapText="1" indent="1"/>
    </xf>
    <xf numFmtId="0" fontId="16" fillId="4" borderId="1" xfId="166" applyFont="1" applyFill="1" applyBorder="1" applyAlignment="1">
      <alignment horizontal="left" vertical="center" wrapText="1" indent="1"/>
    </xf>
    <xf numFmtId="0" fontId="16" fillId="0" borderId="1" xfId="166" applyFont="1" applyBorder="1" applyAlignment="1">
      <alignment horizontal="left" vertical="center" wrapText="1" indent="1"/>
    </xf>
    <xf numFmtId="0" fontId="16" fillId="4" borderId="1" xfId="170" applyFont="1" applyFill="1" applyBorder="1" applyAlignment="1">
      <alignment horizontal="left" vertical="center" wrapText="1" indent="1"/>
    </xf>
    <xf numFmtId="0" fontId="16" fillId="0" borderId="1" xfId="170" applyFont="1" applyBorder="1" applyAlignment="1">
      <alignment horizontal="left" vertical="center" wrapText="1" indent="1"/>
    </xf>
    <xf numFmtId="0" fontId="16" fillId="0" borderId="1" xfId="170" applyFont="1" applyBorder="1" applyAlignment="1">
      <alignment horizontal="left" vertical="center" indent="1"/>
    </xf>
    <xf numFmtId="0" fontId="11" fillId="0" borderId="1" xfId="274" applyFont="1" applyBorder="1" applyAlignment="1">
      <alignment horizontal="left" vertical="top" wrapText="1" indent="1"/>
    </xf>
    <xf numFmtId="0" fontId="11" fillId="0" borderId="1" xfId="274" quotePrefix="1" applyFont="1" applyBorder="1" applyAlignment="1">
      <alignment horizontal="left" vertical="top" wrapText="1" indent="1"/>
    </xf>
    <xf numFmtId="0" fontId="11" fillId="0" borderId="1" xfId="274" applyFont="1" applyBorder="1" applyAlignment="1">
      <alignment horizontal="left" vertical="center" wrapText="1" indent="1"/>
    </xf>
    <xf numFmtId="0" fontId="15" fillId="4" borderId="1" xfId="274" applyFont="1" applyFill="1" applyBorder="1" applyAlignment="1">
      <alignment horizontal="left" vertical="top" wrapText="1" indent="1"/>
    </xf>
    <xf numFmtId="0" fontId="11" fillId="4" borderId="1" xfId="274" applyFont="1" applyFill="1" applyBorder="1" applyAlignment="1">
      <alignment horizontal="left" vertical="top" wrapText="1" indent="1"/>
    </xf>
    <xf numFmtId="0" fontId="22" fillId="0" borderId="1" xfId="274" applyFont="1" applyBorder="1" applyAlignment="1">
      <alignment horizontal="left" vertical="top" wrapText="1" indent="1"/>
    </xf>
    <xf numFmtId="0" fontId="12" fillId="0" borderId="1" xfId="274" applyFont="1" applyBorder="1" applyAlignment="1">
      <alignment horizontal="left" vertical="top" wrapText="1" indent="1"/>
    </xf>
    <xf numFmtId="0" fontId="12" fillId="0" borderId="1" xfId="172" applyFont="1" applyBorder="1" applyAlignment="1">
      <alignment horizontal="left" vertical="top" wrapText="1" indent="1"/>
    </xf>
    <xf numFmtId="0" fontId="18" fillId="0" borderId="1" xfId="172" applyFont="1" applyBorder="1" applyAlignment="1">
      <alignment horizontal="left" vertical="top" wrapText="1" indent="1"/>
    </xf>
    <xf numFmtId="0" fontId="18" fillId="5" borderId="1" xfId="172" applyFont="1" applyFill="1" applyBorder="1" applyAlignment="1">
      <alignment horizontal="left" vertical="top" wrapText="1" indent="1"/>
    </xf>
    <xf numFmtId="0" fontId="12" fillId="5" borderId="1" xfId="172" applyFont="1" applyFill="1" applyBorder="1" applyAlignment="1">
      <alignment horizontal="left" vertical="top" wrapText="1" indent="1"/>
    </xf>
    <xf numFmtId="0" fontId="18" fillId="4" borderId="1" xfId="172" applyFont="1" applyFill="1" applyBorder="1" applyAlignment="1">
      <alignment horizontal="left" vertical="top" wrapText="1" indent="1"/>
    </xf>
    <xf numFmtId="0" fontId="12" fillId="4" borderId="1" xfId="172" applyFont="1" applyFill="1" applyBorder="1" applyAlignment="1">
      <alignment horizontal="left" vertical="top" wrapText="1" indent="1"/>
    </xf>
    <xf numFmtId="0" fontId="11" fillId="4" borderId="1" xfId="172" applyFont="1" applyFill="1" applyBorder="1" applyAlignment="1">
      <alignment horizontal="left" vertical="top" wrapText="1" indent="1"/>
    </xf>
    <xf numFmtId="0" fontId="12" fillId="0" borderId="1" xfId="4" applyFont="1" applyBorder="1" applyAlignment="1">
      <alignment horizontal="left" vertical="top" wrapText="1" indent="1"/>
    </xf>
    <xf numFmtId="0" fontId="11" fillId="0" borderId="1" xfId="196" applyFont="1" applyBorder="1" applyAlignment="1">
      <alignment horizontal="left" vertical="top" wrapText="1" indent="1"/>
    </xf>
    <xf numFmtId="0" fontId="11" fillId="0" borderId="1" xfId="198" applyFont="1" applyBorder="1" applyAlignment="1">
      <alignment horizontal="left" vertical="top" wrapText="1" indent="1"/>
    </xf>
    <xf numFmtId="0" fontId="11" fillId="0" borderId="1" xfId="200" applyFont="1" applyBorder="1" applyAlignment="1">
      <alignment horizontal="left" vertical="top" wrapText="1" indent="1"/>
    </xf>
    <xf numFmtId="0" fontId="11" fillId="0" borderId="1" xfId="0" applyFont="1" applyBorder="1" applyAlignment="1">
      <alignment horizontal="left" wrapText="1" indent="1"/>
    </xf>
    <xf numFmtId="0" fontId="11" fillId="0" borderId="1" xfId="208" applyFont="1" applyBorder="1" applyAlignment="1">
      <alignment horizontal="left" vertical="top" wrapText="1" indent="1"/>
    </xf>
    <xf numFmtId="0" fontId="11" fillId="0" borderId="1" xfId="210" applyFont="1" applyBorder="1" applyAlignment="1">
      <alignment horizontal="left" vertical="top" wrapText="1" indent="1"/>
    </xf>
    <xf numFmtId="0" fontId="11" fillId="0" borderId="1" xfId="214" applyFont="1" applyBorder="1" applyAlignment="1">
      <alignment horizontal="left" vertical="top" wrapText="1" indent="1"/>
    </xf>
    <xf numFmtId="0" fontId="11" fillId="0" borderId="1" xfId="216" applyFont="1" applyBorder="1" applyAlignment="1">
      <alignment horizontal="left" vertical="top" wrapText="1" indent="1"/>
    </xf>
    <xf numFmtId="0" fontId="9" fillId="0" borderId="1" xfId="0" applyFont="1" applyBorder="1" applyAlignment="1">
      <alignment vertical="center" wrapText="1"/>
    </xf>
    <xf numFmtId="169" fontId="12" fillId="0" borderId="1" xfId="2" applyNumberFormat="1" applyFont="1" applyBorder="1" applyAlignment="1">
      <alignment horizontal="right" vertical="center" wrapText="1"/>
    </xf>
    <xf numFmtId="3" fontId="9" fillId="6" borderId="1" xfId="0" applyNumberFormat="1" applyFont="1" applyFill="1" applyBorder="1" applyAlignment="1">
      <alignment horizontal="right" vertical="center" wrapText="1"/>
    </xf>
    <xf numFmtId="165" fontId="15" fillId="6" borderId="1" xfId="0" applyNumberFormat="1" applyFont="1" applyFill="1" applyBorder="1" applyAlignment="1">
      <alignment vertical="center"/>
    </xf>
    <xf numFmtId="0" fontId="27" fillId="6" borderId="1" xfId="0" applyFont="1" applyFill="1" applyBorder="1" applyAlignment="1">
      <alignment vertical="center"/>
    </xf>
    <xf numFmtId="3" fontId="9" fillId="0" borderId="1" xfId="0" applyNumberFormat="1" applyFont="1" applyBorder="1" applyAlignment="1">
      <alignment horizontal="right" vertical="center" wrapText="1"/>
    </xf>
    <xf numFmtId="169" fontId="11" fillId="4" borderId="1" xfId="350" applyNumberFormat="1" applyFont="1" applyFill="1" applyBorder="1"/>
    <xf numFmtId="169" fontId="11" fillId="4" borderId="1" xfId="349" applyNumberFormat="1" applyFont="1" applyFill="1" applyBorder="1"/>
    <xf numFmtId="49" fontId="12" fillId="0" borderId="0" xfId="0" applyNumberFormat="1" applyFont="1" applyAlignment="1">
      <alignment horizontal="center" vertical="top"/>
    </xf>
    <xf numFmtId="0" fontId="12" fillId="0" borderId="0" xfId="0" applyFont="1" applyAlignment="1">
      <alignment vertical="center" wrapText="1"/>
    </xf>
    <xf numFmtId="10" fontId="9" fillId="0" borderId="1" xfId="0" applyNumberFormat="1" applyFont="1" applyBorder="1" applyAlignment="1">
      <alignment horizontal="center" vertical="center" wrapText="1"/>
    </xf>
    <xf numFmtId="0" fontId="9" fillId="0" borderId="1" xfId="0" applyFont="1" applyBorder="1" applyAlignment="1">
      <alignment horizontal="justify" vertical="center" wrapText="1"/>
    </xf>
    <xf numFmtId="3" fontId="12" fillId="0" borderId="1" xfId="0" applyNumberFormat="1" applyFont="1" applyBorder="1" applyAlignment="1">
      <alignment horizontal="right" vertical="center" wrapText="1"/>
    </xf>
    <xf numFmtId="0" fontId="12" fillId="0" borderId="1" xfId="0" applyFont="1" applyBorder="1" applyAlignment="1">
      <alignment horizontal="right" vertical="center"/>
    </xf>
    <xf numFmtId="3" fontId="12" fillId="0" borderId="1" xfId="0" applyNumberFormat="1" applyFont="1" applyBorder="1" applyAlignment="1">
      <alignment horizontal="right" vertical="center"/>
    </xf>
    <xf numFmtId="10" fontId="12" fillId="0" borderId="1" xfId="0" applyNumberFormat="1" applyFont="1" applyBorder="1" applyAlignment="1">
      <alignment horizontal="center" vertical="center" wrapText="1"/>
    </xf>
    <xf numFmtId="3" fontId="9" fillId="0" borderId="1" xfId="0" applyNumberFormat="1" applyFont="1" applyBorder="1" applyAlignment="1">
      <alignment horizontal="right" vertical="center"/>
    </xf>
    <xf numFmtId="0" fontId="12" fillId="0" borderId="1" xfId="0" applyFont="1" applyBorder="1" applyAlignment="1">
      <alignment horizontal="right" vertical="center" wrapText="1"/>
    </xf>
    <xf numFmtId="0" fontId="12" fillId="0" borderId="1" xfId="0" applyFont="1" applyBorder="1" applyAlignment="1">
      <alignment horizontal="justify" vertical="center" wrapText="1"/>
    </xf>
    <xf numFmtId="49" fontId="12" fillId="2" borderId="1" xfId="0" applyNumberFormat="1" applyFont="1" applyFill="1" applyBorder="1" applyAlignment="1">
      <alignment horizontal="center"/>
    </xf>
    <xf numFmtId="49" fontId="9" fillId="0" borderId="1" xfId="0" applyNumberFormat="1" applyFont="1" applyBorder="1" applyAlignment="1">
      <alignment horizontal="center" vertical="center"/>
    </xf>
    <xf numFmtId="49" fontId="12" fillId="0" borderId="1" xfId="0"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0" xfId="0" applyNumberFormat="1" applyFont="1" applyAlignment="1">
      <alignment horizontal="center"/>
    </xf>
    <xf numFmtId="49" fontId="10" fillId="0" borderId="0" xfId="0" applyNumberFormat="1" applyFont="1" applyAlignment="1">
      <alignment horizontal="left"/>
    </xf>
    <xf numFmtId="0" fontId="9" fillId="0" borderId="1" xfId="0" applyFont="1" applyBorder="1" applyAlignment="1">
      <alignment horizontal="left" vertical="center" wrapText="1" indent="1"/>
    </xf>
    <xf numFmtId="0" fontId="12" fillId="3" borderId="10" xfId="0" applyFont="1" applyFill="1" applyBorder="1" applyAlignment="1">
      <alignment horizontal="right" vertical="center"/>
    </xf>
    <xf numFmtId="165" fontId="9" fillId="0" borderId="6" xfId="1" applyFont="1" applyBorder="1" applyAlignment="1">
      <alignment horizontal="right" vertical="center"/>
    </xf>
    <xf numFmtId="0" fontId="12" fillId="0" borderId="0" xfId="0" applyFont="1" applyAlignment="1">
      <alignment horizontal="right" vertical="center"/>
    </xf>
    <xf numFmtId="0" fontId="12" fillId="3" borderId="11" xfId="0" applyFont="1" applyFill="1" applyBorder="1" applyAlignment="1">
      <alignment horizontal="right" vertical="center"/>
    </xf>
    <xf numFmtId="49" fontId="9" fillId="3" borderId="9" xfId="0" applyNumberFormat="1" applyFont="1" applyFill="1" applyBorder="1" applyAlignment="1">
      <alignment horizontal="left" vertical="center"/>
    </xf>
    <xf numFmtId="0" fontId="33" fillId="0" borderId="1" xfId="0" applyFont="1" applyBorder="1" applyAlignment="1">
      <alignment horizontal="center" vertical="center"/>
    </xf>
    <xf numFmtId="0" fontId="33" fillId="0" borderId="1" xfId="0" applyFont="1" applyBorder="1" applyAlignment="1">
      <alignment horizontal="center" vertical="center" wrapText="1"/>
    </xf>
    <xf numFmtId="0" fontId="7" fillId="2" borderId="1" xfId="0" applyFont="1" applyFill="1" applyBorder="1" applyAlignment="1">
      <alignment horizontal="center"/>
    </xf>
    <xf numFmtId="0" fontId="7" fillId="0" borderId="1" xfId="0" applyFont="1" applyBorder="1" applyAlignment="1">
      <alignment vertical="center"/>
    </xf>
    <xf numFmtId="0" fontId="7" fillId="0" borderId="0" xfId="0" applyFont="1" applyAlignment="1">
      <alignment vertical="center"/>
    </xf>
    <xf numFmtId="0" fontId="9" fillId="3" borderId="2" xfId="0" applyFont="1" applyFill="1" applyBorder="1" applyAlignment="1">
      <alignment horizontal="left" vertical="center" indent="1"/>
    </xf>
    <xf numFmtId="0" fontId="7" fillId="3" borderId="3" xfId="0" applyFont="1" applyFill="1" applyBorder="1" applyAlignment="1">
      <alignment vertical="center"/>
    </xf>
    <xf numFmtId="0" fontId="7" fillId="3" borderId="4" xfId="0" applyFont="1" applyFill="1" applyBorder="1" applyAlignment="1">
      <alignment vertical="center"/>
    </xf>
    <xf numFmtId="0" fontId="9" fillId="8" borderId="2" xfId="0" applyFont="1" applyFill="1" applyBorder="1" applyAlignment="1">
      <alignment horizontal="left" vertical="center" indent="1"/>
    </xf>
    <xf numFmtId="0" fontId="9" fillId="8" borderId="3" xfId="0" applyFont="1" applyFill="1" applyBorder="1" applyAlignment="1">
      <alignment horizontal="justify" vertical="center"/>
    </xf>
    <xf numFmtId="0" fontId="9" fillId="8" borderId="3" xfId="0" applyFont="1" applyFill="1" applyBorder="1" applyAlignment="1">
      <alignment horizontal="justify" vertical="center" wrapText="1"/>
    </xf>
    <xf numFmtId="0" fontId="9" fillId="8" borderId="3" xfId="0" applyFont="1" applyFill="1" applyBorder="1" applyAlignment="1">
      <alignment horizontal="center" vertical="center"/>
    </xf>
    <xf numFmtId="10" fontId="9" fillId="8" borderId="3" xfId="0" applyNumberFormat="1" applyFont="1" applyFill="1" applyBorder="1" applyAlignment="1">
      <alignment horizontal="center" vertical="center"/>
    </xf>
    <xf numFmtId="165" fontId="9" fillId="8" borderId="1" xfId="1" applyFont="1" applyFill="1" applyBorder="1" applyAlignment="1">
      <alignment vertical="center"/>
    </xf>
    <xf numFmtId="0" fontId="9" fillId="8" borderId="3" xfId="0" applyFont="1" applyFill="1" applyBorder="1" applyAlignment="1">
      <alignment vertical="center"/>
    </xf>
    <xf numFmtId="10" fontId="9" fillId="0" borderId="1" xfId="0" applyNumberFormat="1" applyFont="1" applyBorder="1" applyAlignment="1">
      <alignment horizontal="center" vertical="center"/>
    </xf>
    <xf numFmtId="165" fontId="9" fillId="0" borderId="1" xfId="1" applyFont="1" applyBorder="1" applyAlignment="1">
      <alignment horizontal="center" vertical="center"/>
    </xf>
    <xf numFmtId="165" fontId="15" fillId="0" borderId="1" xfId="1" applyFont="1" applyBorder="1" applyAlignment="1">
      <alignment horizontal="center" vertical="center"/>
    </xf>
    <xf numFmtId="1" fontId="12" fillId="0" borderId="1" xfId="0" applyNumberFormat="1" applyFont="1" applyBorder="1" applyAlignment="1">
      <alignment horizontal="justify" vertical="center" wrapText="1"/>
    </xf>
    <xf numFmtId="10" fontId="12" fillId="0" borderId="1" xfId="0" applyNumberFormat="1" applyFont="1" applyBorder="1" applyAlignment="1">
      <alignment horizontal="center" vertical="center"/>
    </xf>
    <xf numFmtId="9" fontId="34" fillId="0" borderId="13" xfId="92" applyNumberFormat="1" applyFont="1" applyBorder="1" applyAlignment="1">
      <alignment horizontal="center" vertical="top" wrapText="1"/>
    </xf>
    <xf numFmtId="169" fontId="34" fillId="0" borderId="16" xfId="45" applyNumberFormat="1" applyFont="1" applyBorder="1" applyAlignment="1">
      <alignment vertical="top" wrapText="1"/>
    </xf>
    <xf numFmtId="0" fontId="34" fillId="0" borderId="13" xfId="92" applyFont="1" applyBorder="1" applyAlignment="1">
      <alignment horizontal="center" vertical="top" wrapText="1"/>
    </xf>
    <xf numFmtId="0" fontId="12" fillId="0" borderId="1" xfId="0" applyFont="1" applyBorder="1" applyAlignment="1">
      <alignment horizontal="left" vertical="center" indent="1"/>
    </xf>
    <xf numFmtId="9" fontId="12" fillId="0" borderId="1" xfId="0" applyNumberFormat="1" applyFont="1" applyBorder="1" applyAlignment="1">
      <alignment horizontal="center" vertical="center"/>
    </xf>
    <xf numFmtId="165" fontId="11" fillId="0" borderId="1" xfId="1" applyFont="1" applyBorder="1" applyAlignment="1">
      <alignment horizontal="center" vertical="center"/>
    </xf>
    <xf numFmtId="165" fontId="34" fillId="0" borderId="16" xfId="45" applyNumberFormat="1" applyFont="1" applyBorder="1" applyAlignment="1">
      <alignment vertical="top" wrapText="1"/>
    </xf>
    <xf numFmtId="9" fontId="12" fillId="0" borderId="1" xfId="0" applyNumberFormat="1" applyFont="1" applyBorder="1" applyAlignment="1">
      <alignment horizontal="center" vertical="center" wrapText="1"/>
    </xf>
    <xf numFmtId="165" fontId="12" fillId="0" borderId="1" xfId="1" applyFont="1" applyBorder="1" applyAlignment="1">
      <alignment horizontal="center" vertical="center"/>
    </xf>
    <xf numFmtId="1" fontId="9" fillId="0" borderId="1" xfId="0" applyNumberFormat="1" applyFont="1" applyBorder="1" applyAlignment="1">
      <alignment horizontal="justify" vertical="center" wrapText="1"/>
    </xf>
    <xf numFmtId="0" fontId="35" fillId="0" borderId="17" xfId="351" applyFont="1" applyBorder="1" applyAlignment="1">
      <alignment vertical="top" wrapText="1"/>
    </xf>
    <xf numFmtId="169" fontId="34" fillId="0" borderId="13" xfId="45" applyNumberFormat="1" applyFont="1" applyBorder="1" applyAlignment="1">
      <alignment horizontal="center" vertical="top" wrapText="1"/>
    </xf>
    <xf numFmtId="1" fontId="12" fillId="0" borderId="1" xfId="0" applyNumberFormat="1" applyFont="1" applyBorder="1" applyAlignment="1">
      <alignment horizontal="right" vertical="center" wrapText="1"/>
    </xf>
    <xf numFmtId="165" fontId="9" fillId="0" borderId="1" xfId="1" applyFont="1" applyBorder="1" applyAlignment="1">
      <alignment horizontal="justify" vertical="center"/>
    </xf>
    <xf numFmtId="9" fontId="12" fillId="0" borderId="1" xfId="3" applyFont="1" applyBorder="1" applyAlignment="1">
      <alignment horizontal="center" vertical="center"/>
    </xf>
    <xf numFmtId="165" fontId="12" fillId="0" borderId="1" xfId="1" applyFont="1" applyBorder="1" applyAlignment="1">
      <alignment horizontal="justify" vertical="center"/>
    </xf>
    <xf numFmtId="0" fontId="36" fillId="0" borderId="1" xfId="0" applyFont="1" applyBorder="1" applyAlignment="1">
      <alignment horizontal="left" vertical="center" wrapText="1" indent="1"/>
    </xf>
    <xf numFmtId="9" fontId="9" fillId="0" borderId="1" xfId="3" applyFont="1" applyBorder="1" applyAlignment="1">
      <alignment horizontal="center" vertical="center"/>
    </xf>
    <xf numFmtId="1" fontId="34" fillId="4" borderId="13" xfId="92" applyNumberFormat="1" applyFont="1" applyFill="1" applyBorder="1" applyAlignment="1">
      <alignment horizontal="left" vertical="top" wrapText="1"/>
    </xf>
    <xf numFmtId="1" fontId="34" fillId="4" borderId="13" xfId="92" applyNumberFormat="1" applyFont="1" applyFill="1" applyBorder="1" applyAlignment="1">
      <alignment horizontal="center" vertical="top" wrapText="1"/>
    </xf>
    <xf numFmtId="0" fontId="34" fillId="0" borderId="17" xfId="97" applyFont="1" applyBorder="1" applyAlignment="1">
      <alignment vertical="top" wrapText="1"/>
    </xf>
    <xf numFmtId="0" fontId="9" fillId="4" borderId="5" xfId="0" applyFont="1" applyFill="1" applyBorder="1" applyAlignment="1">
      <alignment horizontal="center" vertical="center"/>
    </xf>
    <xf numFmtId="0" fontId="9" fillId="4" borderId="1" xfId="0" applyFont="1" applyFill="1" applyBorder="1" applyAlignment="1">
      <alignment horizontal="justify" vertical="center"/>
    </xf>
    <xf numFmtId="0" fontId="12" fillId="4" borderId="1" xfId="0" applyFont="1" applyFill="1" applyBorder="1" applyAlignment="1">
      <alignment horizontal="center" vertical="center"/>
    </xf>
    <xf numFmtId="9" fontId="9" fillId="4" borderId="1" xfId="3" applyFont="1" applyFill="1" applyBorder="1" applyAlignment="1">
      <alignment horizontal="center" vertical="center"/>
    </xf>
    <xf numFmtId="165" fontId="9" fillId="4" borderId="1" xfId="1" applyFont="1" applyFill="1" applyBorder="1" applyAlignment="1">
      <alignment horizontal="justify" vertical="center"/>
    </xf>
    <xf numFmtId="0" fontId="7" fillId="4" borderId="0" xfId="0" applyFont="1" applyFill="1" applyAlignment="1">
      <alignment vertical="center"/>
    </xf>
    <xf numFmtId="0" fontId="12" fillId="0" borderId="5" xfId="0" applyFont="1" applyBorder="1" applyAlignment="1">
      <alignment vertical="center"/>
    </xf>
    <xf numFmtId="0" fontId="37" fillId="0" borderId="5" xfId="0" applyFont="1" applyBorder="1" applyAlignment="1">
      <alignment vertical="center"/>
    </xf>
    <xf numFmtId="0" fontId="11" fillId="0" borderId="1" xfId="0" applyFont="1" applyBorder="1" applyAlignment="1">
      <alignment horizontal="left" vertical="center" indent="1"/>
    </xf>
    <xf numFmtId="0" fontId="37" fillId="0" borderId="0" xfId="0" applyFont="1" applyAlignment="1">
      <alignment vertical="center"/>
    </xf>
    <xf numFmtId="0" fontId="9" fillId="0" borderId="5" xfId="0" applyFont="1" applyBorder="1" applyAlignment="1">
      <alignment horizontal="center" vertical="center"/>
    </xf>
    <xf numFmtId="9" fontId="15" fillId="0" borderId="1" xfId="3" applyFont="1" applyBorder="1" applyAlignment="1">
      <alignment horizontal="center" vertical="center"/>
    </xf>
    <xf numFmtId="165" fontId="15" fillId="0" borderId="1" xfId="1" applyFont="1" applyBorder="1" applyAlignment="1">
      <alignment horizontal="justify" vertical="center"/>
    </xf>
    <xf numFmtId="165" fontId="9" fillId="0" borderId="1" xfId="0" applyNumberFormat="1" applyFont="1" applyBorder="1" applyAlignment="1">
      <alignment horizontal="justify" vertical="center"/>
    </xf>
    <xf numFmtId="0" fontId="38" fillId="0" borderId="1" xfId="0" applyFont="1" applyBorder="1" applyAlignment="1">
      <alignment horizontal="justify" vertical="center"/>
    </xf>
    <xf numFmtId="165" fontId="9" fillId="9" borderId="1" xfId="0" applyNumberFormat="1" applyFont="1" applyFill="1" applyBorder="1" applyAlignment="1">
      <alignment horizontal="justify" vertical="center"/>
    </xf>
    <xf numFmtId="0" fontId="9" fillId="10" borderId="2" xfId="0" applyFont="1" applyFill="1" applyBorder="1" applyAlignment="1">
      <alignment horizontal="left" vertical="center" indent="1"/>
    </xf>
    <xf numFmtId="165" fontId="9" fillId="9" borderId="1" xfId="1" applyFont="1" applyFill="1" applyBorder="1" applyAlignment="1">
      <alignment vertical="center"/>
    </xf>
    <xf numFmtId="0" fontId="39" fillId="0" borderId="17" xfId="97" applyFont="1" applyBorder="1" applyAlignment="1">
      <alignment vertical="top" wrapText="1"/>
    </xf>
    <xf numFmtId="1" fontId="34" fillId="0" borderId="13" xfId="92" applyNumberFormat="1" applyFont="1" applyBorder="1" applyAlignment="1">
      <alignment horizontal="center" vertical="top" wrapText="1"/>
    </xf>
    <xf numFmtId="0" fontId="33" fillId="0" borderId="13" xfId="92" applyFont="1" applyBorder="1" applyAlignment="1">
      <alignment vertical="top" wrapText="1"/>
    </xf>
    <xf numFmtId="1" fontId="34" fillId="0" borderId="13" xfId="92" applyNumberFormat="1" applyFont="1" applyBorder="1" applyAlignment="1">
      <alignment horizontal="left" vertical="top" wrapText="1"/>
    </xf>
    <xf numFmtId="165" fontId="9" fillId="9" borderId="1" xfId="1" applyFont="1" applyFill="1" applyBorder="1" applyAlignment="1">
      <alignment horizontal="justify" vertical="center"/>
    </xf>
    <xf numFmtId="165" fontId="34" fillId="0" borderId="13" xfId="45" applyNumberFormat="1" applyFont="1" applyBorder="1" applyAlignment="1">
      <alignment vertical="top" wrapText="1"/>
    </xf>
    <xf numFmtId="165" fontId="9" fillId="0" borderId="1" xfId="1" applyFont="1" applyBorder="1" applyAlignment="1">
      <alignment vertical="center"/>
    </xf>
    <xf numFmtId="0" fontId="9" fillId="0" borderId="4" xfId="0" applyFont="1" applyBorder="1" applyAlignment="1">
      <alignment vertical="center"/>
    </xf>
    <xf numFmtId="169" fontId="7" fillId="0" borderId="0" xfId="2" applyNumberFormat="1" applyFont="1"/>
    <xf numFmtId="169" fontId="12" fillId="0" borderId="0" xfId="2" applyNumberFormat="1" applyFont="1" applyAlignment="1">
      <alignment vertical="center"/>
    </xf>
    <xf numFmtId="9" fontId="9" fillId="0" borderId="1" xfId="0" applyNumberFormat="1" applyFont="1" applyBorder="1" applyAlignment="1">
      <alignment horizontal="center" vertical="center" wrapText="1"/>
    </xf>
    <xf numFmtId="165" fontId="9" fillId="0" borderId="1" xfId="1" applyFont="1" applyBorder="1" applyAlignment="1">
      <alignment horizontal="justify" vertical="center" wrapText="1"/>
    </xf>
    <xf numFmtId="0" fontId="9" fillId="0" borderId="0" xfId="0" applyFont="1" applyAlignment="1">
      <alignment vertical="center" wrapText="1"/>
    </xf>
    <xf numFmtId="0" fontId="16" fillId="0" borderId="1" xfId="3" applyNumberFormat="1" applyFont="1" applyBorder="1" applyAlignment="1">
      <alignment horizontal="center" vertical="center" wrapText="1"/>
    </xf>
    <xf numFmtId="165" fontId="16" fillId="0" borderId="1" xfId="1" applyFont="1" applyBorder="1" applyAlignment="1">
      <alignment horizontal="center" vertical="center" wrapText="1"/>
    </xf>
    <xf numFmtId="165" fontId="14" fillId="0" borderId="1" xfId="1" applyFont="1" applyBorder="1" applyAlignment="1">
      <alignment horizontal="center" vertical="center" wrapText="1"/>
    </xf>
    <xf numFmtId="1" fontId="14" fillId="0" borderId="1" xfId="3" applyNumberFormat="1" applyFont="1" applyBorder="1" applyAlignment="1">
      <alignment horizontal="center" vertical="center" wrapText="1"/>
    </xf>
    <xf numFmtId="165" fontId="9" fillId="0" borderId="1" xfId="1" applyFont="1" applyBorder="1" applyAlignment="1">
      <alignment horizontal="center" vertical="center" wrapText="1"/>
    </xf>
    <xf numFmtId="1" fontId="16" fillId="0" borderId="1" xfId="3" applyNumberFormat="1" applyFont="1" applyBorder="1" applyAlignment="1">
      <alignment horizontal="center" vertical="center" wrapText="1"/>
    </xf>
    <xf numFmtId="0" fontId="12" fillId="0" borderId="1" xfId="3" applyNumberFormat="1" applyFont="1" applyBorder="1" applyAlignment="1">
      <alignment horizontal="center" vertical="center" wrapText="1"/>
    </xf>
    <xf numFmtId="169" fontId="12" fillId="0" borderId="19" xfId="2" applyNumberFormat="1" applyFont="1" applyBorder="1" applyAlignment="1">
      <alignment vertical="center"/>
    </xf>
    <xf numFmtId="0" fontId="9" fillId="4" borderId="1" xfId="0" applyFont="1" applyFill="1" applyBorder="1" applyAlignment="1">
      <alignment vertical="center"/>
    </xf>
    <xf numFmtId="9" fontId="14" fillId="4" borderId="1" xfId="3" applyFont="1" applyFill="1" applyBorder="1" applyAlignment="1">
      <alignment horizontal="center" vertical="center" wrapText="1"/>
    </xf>
    <xf numFmtId="0" fontId="35" fillId="0" borderId="20" xfId="0" applyFont="1" applyBorder="1" applyAlignment="1">
      <alignment vertical="top" wrapText="1"/>
    </xf>
    <xf numFmtId="165" fontId="11" fillId="4" borderId="1" xfId="1" applyFont="1" applyFill="1" applyBorder="1" applyAlignment="1">
      <alignment horizontal="right" vertical="center" wrapText="1" readingOrder="1"/>
    </xf>
    <xf numFmtId="166" fontId="14" fillId="0" borderId="1" xfId="3" applyNumberFormat="1" applyFont="1" applyBorder="1" applyAlignment="1">
      <alignment horizontal="center" vertical="center" wrapText="1"/>
    </xf>
    <xf numFmtId="165" fontId="15" fillId="4" borderId="1" xfId="1" applyFont="1" applyFill="1" applyBorder="1" applyAlignment="1">
      <alignment horizontal="right" vertical="center" wrapText="1" readingOrder="1"/>
    </xf>
    <xf numFmtId="0" fontId="9" fillId="4" borderId="1" xfId="0" applyFont="1" applyFill="1" applyBorder="1" applyAlignment="1">
      <alignment horizontal="left" vertical="center" wrapText="1"/>
    </xf>
    <xf numFmtId="165" fontId="9" fillId="0" borderId="1" xfId="1" applyFont="1" applyBorder="1" applyAlignment="1">
      <alignment horizontal="left" vertical="center" wrapText="1"/>
    </xf>
    <xf numFmtId="165" fontId="12" fillId="0" borderId="1" xfId="1" applyFont="1" applyBorder="1" applyAlignment="1">
      <alignment horizontal="left" vertical="center" wrapText="1"/>
    </xf>
    <xf numFmtId="0" fontId="9" fillId="9" borderId="1" xfId="0" applyFont="1" applyFill="1" applyBorder="1" applyAlignment="1">
      <alignment horizontal="left" vertical="center" wrapText="1"/>
    </xf>
    <xf numFmtId="165" fontId="12" fillId="0" borderId="1" xfId="1" applyFont="1" applyBorder="1" applyAlignment="1">
      <alignment horizontal="left" vertical="center" wrapText="1" indent="1"/>
    </xf>
    <xf numFmtId="0" fontId="12" fillId="0" borderId="0" xfId="0" applyFont="1" applyAlignment="1">
      <alignment horizontal="left" vertical="center" indent="1"/>
    </xf>
    <xf numFmtId="0" fontId="33" fillId="0" borderId="0" xfId="0" applyFont="1" applyAlignment="1">
      <alignment vertical="center"/>
    </xf>
    <xf numFmtId="0" fontId="34" fillId="0" borderId="0" xfId="0" applyFont="1" applyAlignment="1">
      <alignment vertical="center"/>
    </xf>
    <xf numFmtId="0" fontId="34" fillId="0" borderId="0" xfId="0" applyFont="1" applyAlignment="1">
      <alignment horizontal="center" vertical="center"/>
    </xf>
    <xf numFmtId="0" fontId="34" fillId="2" borderId="1" xfId="0" applyFont="1" applyFill="1" applyBorder="1" applyAlignment="1">
      <alignment horizontal="center" vertical="center"/>
    </xf>
    <xf numFmtId="0" fontId="34" fillId="0" borderId="1" xfId="0" applyFont="1" applyBorder="1" applyAlignment="1">
      <alignment vertical="center"/>
    </xf>
    <xf numFmtId="0" fontId="34" fillId="0" borderId="1" xfId="0" applyFont="1" applyBorder="1" applyAlignment="1">
      <alignment horizontal="center" vertical="center"/>
    </xf>
    <xf numFmtId="0" fontId="33" fillId="3" borderId="1" xfId="0" applyFont="1" applyFill="1" applyBorder="1" applyAlignment="1">
      <alignment horizontal="left" vertical="center" indent="1"/>
    </xf>
    <xf numFmtId="0" fontId="34" fillId="3" borderId="1" xfId="0" applyFont="1" applyFill="1" applyBorder="1" applyAlignment="1">
      <alignment vertical="center"/>
    </xf>
    <xf numFmtId="0" fontId="34" fillId="3" borderId="1" xfId="0" applyFont="1" applyFill="1" applyBorder="1" applyAlignment="1">
      <alignment horizontal="center" vertical="center"/>
    </xf>
    <xf numFmtId="0" fontId="40" fillId="0" borderId="5" xfId="0" applyFont="1" applyBorder="1" applyAlignment="1">
      <alignment vertical="top" wrapText="1"/>
    </xf>
    <xf numFmtId="0" fontId="33" fillId="0" borderId="18" xfId="0" applyFont="1" applyBorder="1" applyAlignment="1">
      <alignment horizontal="center" vertical="center"/>
    </xf>
    <xf numFmtId="0" fontId="33" fillId="0" borderId="5" xfId="0" applyFont="1" applyBorder="1"/>
    <xf numFmtId="43" fontId="33" fillId="0" borderId="5" xfId="2" applyNumberFormat="1" applyFont="1" applyBorder="1" applyAlignment="1">
      <alignment horizontal="right"/>
    </xf>
    <xf numFmtId="0" fontId="33" fillId="0" borderId="1" xfId="0" applyFont="1" applyBorder="1" applyAlignment="1">
      <alignment horizontal="left" vertical="center" wrapText="1"/>
    </xf>
    <xf numFmtId="165" fontId="33" fillId="0" borderId="1" xfId="1" applyFont="1" applyBorder="1" applyAlignment="1">
      <alignment horizontal="center" vertical="center" wrapText="1"/>
    </xf>
    <xf numFmtId="165" fontId="33" fillId="0" borderId="1" xfId="1" applyFont="1" applyBorder="1" applyAlignment="1">
      <alignment horizontal="left" vertical="center" wrapText="1"/>
    </xf>
    <xf numFmtId="0" fontId="33" fillId="0" borderId="0" xfId="0" applyFont="1" applyAlignment="1">
      <alignment horizontal="left" vertical="center" wrapText="1"/>
    </xf>
    <xf numFmtId="0" fontId="33" fillId="0" borderId="18" xfId="0" applyFont="1" applyBorder="1" applyAlignment="1">
      <alignment horizontal="left" vertical="top" wrapText="1"/>
    </xf>
    <xf numFmtId="0" fontId="34" fillId="0" borderId="18" xfId="0" quotePrefix="1" applyFont="1" applyBorder="1" applyAlignment="1">
      <alignment horizontal="center" vertical="center"/>
    </xf>
    <xf numFmtId="43" fontId="34" fillId="0" borderId="18" xfId="2" applyNumberFormat="1" applyFont="1" applyBorder="1" applyAlignment="1">
      <alignment horizontal="right" vertical="center"/>
    </xf>
    <xf numFmtId="0" fontId="34" fillId="0" borderId="1" xfId="0" applyFont="1" applyBorder="1" applyAlignment="1">
      <alignment horizontal="justify" vertical="center"/>
    </xf>
    <xf numFmtId="0" fontId="40" fillId="0" borderId="6" xfId="0" applyFont="1" applyBorder="1" applyAlignment="1">
      <alignment vertical="top" wrapText="1"/>
    </xf>
    <xf numFmtId="0" fontId="33" fillId="0" borderId="6" xfId="0" applyFont="1" applyBorder="1" applyAlignment="1">
      <alignment horizontal="left" vertical="top" wrapText="1"/>
    </xf>
    <xf numFmtId="0" fontId="33" fillId="0" borderId="6" xfId="0" applyFont="1" applyBorder="1" applyAlignment="1">
      <alignment horizontal="center" vertical="center"/>
    </xf>
    <xf numFmtId="10" fontId="41" fillId="0" borderId="6" xfId="0" applyNumberFormat="1" applyFont="1" applyBorder="1" applyAlignment="1">
      <alignment horizontal="center" vertical="center" wrapText="1"/>
    </xf>
    <xf numFmtId="43" fontId="34" fillId="0" borderId="6" xfId="2" applyNumberFormat="1" applyFont="1" applyBorder="1" applyAlignment="1">
      <alignment horizontal="right" vertical="center"/>
    </xf>
    <xf numFmtId="0" fontId="40" fillId="0" borderId="1" xfId="0" applyFont="1" applyBorder="1" applyAlignment="1">
      <alignment vertical="top" wrapText="1"/>
    </xf>
    <xf numFmtId="0" fontId="34" fillId="0" borderId="1" xfId="0" applyFont="1" applyBorder="1" applyAlignment="1">
      <alignment horizontal="center" vertical="top"/>
    </xf>
    <xf numFmtId="43" fontId="34" fillId="0" borderId="0" xfId="2" applyNumberFormat="1" applyFont="1"/>
    <xf numFmtId="165" fontId="34" fillId="0" borderId="1" xfId="1" applyFont="1" applyBorder="1" applyAlignment="1">
      <alignment horizontal="center" vertical="center" wrapText="1"/>
    </xf>
    <xf numFmtId="165" fontId="34" fillId="0" borderId="1" xfId="1" applyFont="1" applyBorder="1" applyAlignment="1">
      <alignment horizontal="left" vertical="center" wrapText="1"/>
    </xf>
    <xf numFmtId="0" fontId="41" fillId="0" borderId="1" xfId="0" applyFont="1" applyBorder="1" applyAlignment="1">
      <alignment horizontal="left" vertical="top" wrapText="1"/>
    </xf>
    <xf numFmtId="0" fontId="34" fillId="0" borderId="1" xfId="0" applyFont="1" applyBorder="1" applyAlignment="1">
      <alignment horizontal="center" vertical="top" wrapText="1"/>
    </xf>
    <xf numFmtId="43" fontId="34" fillId="0" borderId="1" xfId="2" applyNumberFormat="1" applyFont="1" applyBorder="1" applyAlignment="1">
      <alignment horizontal="right" vertical="top"/>
    </xf>
    <xf numFmtId="0" fontId="41" fillId="0" borderId="1" xfId="0" applyFont="1" applyBorder="1" applyAlignment="1">
      <alignment horizontal="center" vertical="top" wrapText="1"/>
    </xf>
    <xf numFmtId="0" fontId="41" fillId="0" borderId="1" xfId="352" applyFont="1" applyBorder="1" applyAlignment="1">
      <alignment horizontal="justify" vertical="top"/>
    </xf>
    <xf numFmtId="0" fontId="41" fillId="0" borderId="18" xfId="0" applyFont="1" applyBorder="1" applyAlignment="1">
      <alignment horizontal="left" vertical="top" wrapText="1"/>
    </xf>
    <xf numFmtId="0" fontId="41" fillId="0" borderId="6" xfId="0" applyFont="1" applyBorder="1" applyAlignment="1">
      <alignment horizontal="left" vertical="top" wrapText="1"/>
    </xf>
    <xf numFmtId="43" fontId="34" fillId="0" borderId="0" xfId="2" applyNumberFormat="1" applyFont="1" applyAlignment="1">
      <alignment horizontal="right" vertical="top"/>
    </xf>
    <xf numFmtId="0" fontId="42" fillId="0" borderId="1" xfId="0" applyFont="1" applyBorder="1" applyAlignment="1">
      <alignment vertical="top" wrapText="1"/>
    </xf>
    <xf numFmtId="43" fontId="34" fillId="0" borderId="1" xfId="2" applyNumberFormat="1" applyFont="1" applyBorder="1"/>
    <xf numFmtId="0" fontId="24" fillId="0" borderId="1" xfId="0" applyFont="1" applyBorder="1" applyAlignment="1">
      <alignment horizontal="left" vertical="top" wrapText="1"/>
    </xf>
    <xf numFmtId="9" fontId="41" fillId="0" borderId="1" xfId="0" applyNumberFormat="1" applyFont="1" applyBorder="1" applyAlignment="1">
      <alignment horizontal="center" vertical="top" wrapText="1"/>
    </xf>
    <xf numFmtId="43" fontId="34" fillId="0" borderId="1" xfId="2" applyNumberFormat="1" applyFont="1" applyBorder="1" applyAlignment="1">
      <alignment horizontal="right" vertical="top" wrapText="1"/>
    </xf>
    <xf numFmtId="165" fontId="34" fillId="0" borderId="1" xfId="0" applyNumberFormat="1" applyFont="1" applyBorder="1" applyAlignment="1">
      <alignment horizontal="center" vertical="top"/>
    </xf>
    <xf numFmtId="165" fontId="34" fillId="0" borderId="1" xfId="0" applyNumberFormat="1" applyFont="1" applyBorder="1" applyAlignment="1">
      <alignment horizontal="center" vertical="top" wrapText="1"/>
    </xf>
    <xf numFmtId="0" fontId="34" fillId="0" borderId="1" xfId="0" applyFont="1" applyBorder="1" applyAlignment="1">
      <alignment horizontal="left" vertical="center" wrapText="1" indent="1"/>
    </xf>
    <xf numFmtId="0" fontId="34" fillId="0" borderId="1" xfId="0" applyFont="1" applyBorder="1" applyAlignment="1">
      <alignment horizontal="left" vertical="center" wrapText="1"/>
    </xf>
    <xf numFmtId="0" fontId="34" fillId="0" borderId="1" xfId="0" applyFont="1" applyBorder="1" applyAlignment="1">
      <alignment horizontal="center" vertical="center" wrapText="1"/>
    </xf>
    <xf numFmtId="0" fontId="33" fillId="0" borderId="1" xfId="0" applyFont="1" applyBorder="1" applyAlignment="1">
      <alignment horizontal="center" vertical="top"/>
    </xf>
    <xf numFmtId="0" fontId="33" fillId="0" borderId="1" xfId="0" applyFont="1" applyBorder="1" applyAlignment="1">
      <alignment horizontal="left" vertical="top" wrapText="1"/>
    </xf>
    <xf numFmtId="9" fontId="34" fillId="0" borderId="1" xfId="0" applyNumberFormat="1" applyFont="1" applyBorder="1" applyAlignment="1">
      <alignment horizontal="center" vertical="top" wrapText="1"/>
    </xf>
    <xf numFmtId="9" fontId="34" fillId="0" borderId="1" xfId="0" quotePrefix="1" applyNumberFormat="1" applyFont="1" applyBorder="1" applyAlignment="1">
      <alignment horizontal="center" vertical="top" wrapText="1"/>
    </xf>
    <xf numFmtId="4" fontId="34" fillId="0" borderId="0" xfId="0" applyNumberFormat="1" applyFont="1"/>
    <xf numFmtId="4" fontId="34" fillId="0" borderId="1" xfId="0" applyNumberFormat="1" applyFont="1" applyBorder="1" applyAlignment="1">
      <alignment horizontal="right" vertical="top"/>
    </xf>
    <xf numFmtId="0" fontId="34" fillId="0" borderId="6" xfId="0" applyFont="1" applyBorder="1"/>
    <xf numFmtId="0" fontId="24" fillId="0" borderId="1" xfId="352" quotePrefix="1" applyFont="1" applyBorder="1" applyAlignment="1">
      <alignment horizontal="left" vertical="top" wrapText="1"/>
    </xf>
    <xf numFmtId="0" fontId="34" fillId="0" borderId="1" xfId="352" quotePrefix="1" applyFont="1" applyBorder="1" applyAlignment="1">
      <alignment horizontal="left" vertical="top" wrapText="1"/>
    </xf>
    <xf numFmtId="3" fontId="34" fillId="0" borderId="1" xfId="0" applyNumberFormat="1" applyFont="1" applyBorder="1" applyAlignment="1">
      <alignment horizontal="right" vertical="top"/>
    </xf>
    <xf numFmtId="43" fontId="33" fillId="0" borderId="1" xfId="2" applyNumberFormat="1" applyFont="1" applyBorder="1" applyAlignment="1">
      <alignment horizontal="right" vertical="top"/>
    </xf>
    <xf numFmtId="9" fontId="34" fillId="0" borderId="1" xfId="0" applyNumberFormat="1" applyFont="1" applyBorder="1" applyAlignment="1">
      <alignment horizontal="center" vertical="top"/>
    </xf>
    <xf numFmtId="43" fontId="34" fillId="0" borderId="1" xfId="2" applyNumberFormat="1" applyFont="1" applyBorder="1" applyAlignment="1">
      <alignment horizontal="right"/>
    </xf>
    <xf numFmtId="0" fontId="41" fillId="0" borderId="1" xfId="0" applyFont="1" applyBorder="1" applyAlignment="1">
      <alignment vertical="top" wrapText="1"/>
    </xf>
    <xf numFmtId="166" fontId="34" fillId="0" borderId="0" xfId="2" applyFont="1"/>
    <xf numFmtId="0" fontId="24" fillId="0" borderId="1" xfId="0" applyFont="1" applyBorder="1" applyAlignment="1">
      <alignment vertical="top" wrapText="1"/>
    </xf>
    <xf numFmtId="0" fontId="33" fillId="0" borderId="1" xfId="0" applyFont="1" applyBorder="1" applyAlignment="1">
      <alignment horizontal="justify" vertical="center"/>
    </xf>
    <xf numFmtId="0" fontId="34" fillId="0" borderId="1" xfId="0" applyFont="1" applyBorder="1"/>
    <xf numFmtId="0" fontId="34" fillId="0" borderId="1" xfId="0" applyFont="1" applyBorder="1" applyAlignment="1">
      <alignment horizontal="left" wrapText="1"/>
    </xf>
    <xf numFmtId="0" fontId="34" fillId="0" borderId="1" xfId="0" applyFont="1" applyBorder="1" applyAlignment="1">
      <alignment horizontal="justify" vertical="center" wrapText="1"/>
    </xf>
    <xf numFmtId="0" fontId="33" fillId="0" borderId="6" xfId="0" applyFont="1" applyBorder="1" applyAlignment="1">
      <alignment horizontal="center" vertical="top"/>
    </xf>
    <xf numFmtId="9" fontId="34" fillId="0" borderId="6" xfId="0" applyNumberFormat="1" applyFont="1" applyBorder="1" applyAlignment="1">
      <alignment horizontal="center" vertical="top"/>
    </xf>
    <xf numFmtId="166" fontId="33" fillId="0" borderId="6" xfId="2" applyFont="1" applyBorder="1" applyAlignment="1">
      <alignment horizontal="right" vertical="top"/>
    </xf>
    <xf numFmtId="166" fontId="34" fillId="0" borderId="1" xfId="2" applyFont="1" applyBorder="1" applyAlignment="1">
      <alignment horizontal="right" vertical="top"/>
    </xf>
    <xf numFmtId="166" fontId="33" fillId="0" borderId="1" xfId="2" applyFont="1" applyBorder="1" applyAlignment="1">
      <alignment horizontal="right" vertical="top"/>
    </xf>
    <xf numFmtId="0" fontId="40" fillId="0" borderId="1" xfId="0" applyFont="1" applyBorder="1" applyAlignment="1">
      <alignment wrapText="1"/>
    </xf>
    <xf numFmtId="0" fontId="41" fillId="0" borderId="1" xfId="0" applyFont="1" applyBorder="1" applyAlignment="1">
      <alignment wrapText="1"/>
    </xf>
    <xf numFmtId="166" fontId="34" fillId="0" borderId="1" xfId="2" applyFont="1" applyBorder="1"/>
    <xf numFmtId="169" fontId="33" fillId="0" borderId="1" xfId="2" applyNumberFormat="1" applyFont="1" applyBorder="1" applyAlignment="1">
      <alignment horizontal="right" vertical="center" wrapText="1"/>
    </xf>
    <xf numFmtId="165" fontId="42" fillId="0" borderId="1" xfId="0" applyNumberFormat="1" applyFont="1" applyBorder="1" applyAlignment="1">
      <alignment vertical="center"/>
    </xf>
    <xf numFmtId="0" fontId="43" fillId="0" borderId="1" xfId="0" applyFont="1" applyBorder="1" applyAlignment="1">
      <alignment vertical="center"/>
    </xf>
    <xf numFmtId="0" fontId="10" fillId="0" borderId="0" xfId="0" applyFont="1" applyAlignment="1">
      <alignment vertical="center"/>
    </xf>
    <xf numFmtId="0" fontId="44" fillId="0" borderId="19" xfId="0" applyFont="1" applyBorder="1" applyAlignment="1">
      <alignment vertical="center"/>
    </xf>
    <xf numFmtId="0" fontId="45" fillId="0" borderId="0" xfId="0" applyFont="1" applyAlignment="1">
      <alignment vertical="center"/>
    </xf>
    <xf numFmtId="9" fontId="44" fillId="0" borderId="19" xfId="0" applyNumberFormat="1" applyFont="1" applyBorder="1" applyAlignment="1">
      <alignment horizontal="center" vertical="center"/>
    </xf>
    <xf numFmtId="165" fontId="46" fillId="0" borderId="18" xfId="0" applyNumberFormat="1" applyFont="1" applyBorder="1" applyAlignment="1">
      <alignment horizontal="right" vertical="center"/>
    </xf>
    <xf numFmtId="0" fontId="9" fillId="0" borderId="1" xfId="0" applyFont="1" applyBorder="1" applyAlignment="1">
      <alignment horizontal="left" vertical="center"/>
    </xf>
    <xf numFmtId="0" fontId="9" fillId="0" borderId="0" xfId="0" applyFont="1" applyAlignment="1">
      <alignment horizontal="left" vertical="center"/>
    </xf>
    <xf numFmtId="0" fontId="45" fillId="0" borderId="21" xfId="0" applyFont="1" applyBorder="1" applyAlignment="1">
      <alignment vertical="center"/>
    </xf>
    <xf numFmtId="0" fontId="47" fillId="0" borderId="19" xfId="0" applyFont="1" applyBorder="1" applyAlignment="1">
      <alignment vertical="center"/>
    </xf>
    <xf numFmtId="165" fontId="47" fillId="0" borderId="19" xfId="0" applyNumberFormat="1" applyFont="1" applyBorder="1" applyAlignment="1">
      <alignment horizontal="center" vertical="center"/>
    </xf>
    <xf numFmtId="165" fontId="47" fillId="0" borderId="19" xfId="0" applyNumberFormat="1" applyFont="1" applyBorder="1" applyAlignment="1">
      <alignment vertical="center"/>
    </xf>
    <xf numFmtId="165" fontId="9" fillId="0" borderId="1" xfId="1" applyFont="1" applyBorder="1" applyAlignment="1">
      <alignment horizontal="left" vertical="center"/>
    </xf>
    <xf numFmtId="0" fontId="48" fillId="0" borderId="6" xfId="0" applyFont="1" applyBorder="1" applyAlignment="1">
      <alignment horizontal="center" vertical="center"/>
    </xf>
    <xf numFmtId="3" fontId="47" fillId="0" borderId="19" xfId="0" applyNumberFormat="1" applyFont="1" applyBorder="1" applyAlignment="1">
      <alignment horizontal="center" vertical="center"/>
    </xf>
    <xf numFmtId="0" fontId="49" fillId="0" borderId="1" xfId="0" applyFont="1" applyBorder="1" applyAlignment="1">
      <alignment horizontal="center" vertical="top"/>
    </xf>
    <xf numFmtId="165" fontId="12" fillId="0" borderId="1" xfId="1" applyFont="1" applyBorder="1" applyAlignment="1">
      <alignment horizontal="left" vertical="center"/>
    </xf>
    <xf numFmtId="165" fontId="47" fillId="4" borderId="19" xfId="0" applyNumberFormat="1" applyFont="1" applyFill="1" applyBorder="1" applyAlignment="1">
      <alignment vertical="center"/>
    </xf>
    <xf numFmtId="0" fontId="45" fillId="0" borderId="19" xfId="0" applyFont="1" applyBorder="1" applyAlignment="1">
      <alignment vertical="center"/>
    </xf>
    <xf numFmtId="0" fontId="50" fillId="0" borderId="1" xfId="0" applyFont="1" applyBorder="1" applyAlignment="1">
      <alignment horizontal="center" vertical="top"/>
    </xf>
    <xf numFmtId="3" fontId="45" fillId="0" borderId="19" xfId="0" applyNumberFormat="1" applyFont="1" applyBorder="1" applyAlignment="1">
      <alignment horizontal="center" vertical="center"/>
    </xf>
    <xf numFmtId="9" fontId="50" fillId="0" borderId="1" xfId="0" applyNumberFormat="1" applyFont="1" applyBorder="1" applyAlignment="1">
      <alignment horizontal="center" vertical="top"/>
    </xf>
    <xf numFmtId="1" fontId="47" fillId="0" borderId="19" xfId="0" applyNumberFormat="1" applyFont="1" applyBorder="1" applyAlignment="1">
      <alignment horizontal="center" vertical="center"/>
    </xf>
    <xf numFmtId="0" fontId="47" fillId="0" borderId="21" xfId="0" applyFont="1" applyBorder="1" applyAlignment="1">
      <alignment horizontal="left" vertical="center"/>
    </xf>
    <xf numFmtId="0" fontId="50" fillId="0" borderId="18" xfId="0" applyFont="1" applyBorder="1" applyAlignment="1">
      <alignment horizontal="left" vertical="top"/>
    </xf>
    <xf numFmtId="0" fontId="51" fillId="0" borderId="1" xfId="0" applyFont="1" applyBorder="1" applyAlignment="1">
      <alignment horizontal="left" vertical="top"/>
    </xf>
    <xf numFmtId="43" fontId="49" fillId="0" borderId="1" xfId="2" applyNumberFormat="1" applyFont="1" applyBorder="1" applyAlignment="1">
      <alignment horizontal="right" vertical="top"/>
    </xf>
    <xf numFmtId="165" fontId="46" fillId="4" borderId="18" xfId="0" applyNumberFormat="1" applyFont="1" applyFill="1" applyBorder="1" applyAlignment="1">
      <alignment horizontal="right" vertical="center"/>
    </xf>
    <xf numFmtId="165" fontId="47" fillId="0" borderId="21" xfId="0" applyNumberFormat="1" applyFont="1" applyBorder="1" applyAlignment="1">
      <alignment horizontal="center" vertical="center"/>
    </xf>
    <xf numFmtId="165" fontId="49" fillId="0" borderId="1" xfId="0" applyNumberFormat="1" applyFont="1" applyBorder="1" applyAlignment="1">
      <alignment horizontal="center" vertical="top"/>
    </xf>
    <xf numFmtId="0" fontId="52" fillId="0" borderId="1" xfId="0" applyFont="1" applyBorder="1" applyAlignment="1">
      <alignment horizontal="left" vertical="top"/>
    </xf>
    <xf numFmtId="0" fontId="48" fillId="0" borderId="1" xfId="0" applyFont="1" applyBorder="1" applyAlignment="1">
      <alignment horizontal="left" vertical="top"/>
    </xf>
    <xf numFmtId="9" fontId="49" fillId="0" borderId="1" xfId="0" applyNumberFormat="1" applyFont="1" applyBorder="1" applyAlignment="1">
      <alignment horizontal="center" vertical="top"/>
    </xf>
    <xf numFmtId="0" fontId="45" fillId="4" borderId="18" xfId="0" applyFont="1" applyFill="1" applyBorder="1" applyAlignment="1">
      <alignment vertical="center"/>
    </xf>
    <xf numFmtId="9" fontId="49" fillId="0" borderId="1" xfId="0" quotePrefix="1" applyNumberFormat="1" applyFont="1" applyBorder="1" applyAlignment="1">
      <alignment horizontal="center" vertical="top"/>
    </xf>
    <xf numFmtId="165" fontId="46" fillId="0" borderId="18" xfId="0" applyNumberFormat="1" applyFont="1" applyBorder="1" applyAlignment="1">
      <alignment vertical="center"/>
    </xf>
    <xf numFmtId="165" fontId="47" fillId="0" borderId="18" xfId="0" applyNumberFormat="1" applyFont="1" applyBorder="1" applyAlignment="1">
      <alignment vertical="center"/>
    </xf>
    <xf numFmtId="0" fontId="50" fillId="0" borderId="5" xfId="0" applyFont="1" applyBorder="1" applyAlignment="1">
      <alignment horizontal="left" vertical="top"/>
    </xf>
    <xf numFmtId="0" fontId="50" fillId="0" borderId="1" xfId="0" applyFont="1" applyBorder="1" applyAlignment="1">
      <alignment horizontal="left" vertical="top"/>
    </xf>
    <xf numFmtId="4" fontId="49" fillId="0" borderId="1" xfId="0" applyNumberFormat="1" applyFont="1" applyBorder="1" applyAlignment="1">
      <alignment horizontal="right" vertical="top"/>
    </xf>
    <xf numFmtId="0" fontId="45" fillId="4" borderId="0" xfId="0" applyFont="1" applyFill="1" applyAlignment="1">
      <alignment vertical="center"/>
    </xf>
    <xf numFmtId="165" fontId="46" fillId="4" borderId="19" xfId="0" applyNumberFormat="1" applyFont="1" applyFill="1" applyBorder="1" applyAlignment="1">
      <alignment horizontal="right" vertical="center"/>
    </xf>
    <xf numFmtId="165" fontId="44" fillId="4" borderId="21" xfId="0" applyNumberFormat="1" applyFont="1" applyFill="1" applyBorder="1" applyAlignment="1">
      <alignment horizontal="center" vertical="center"/>
    </xf>
    <xf numFmtId="0" fontId="44" fillId="0" borderId="7" xfId="0" applyFont="1" applyBorder="1" applyAlignment="1">
      <alignment vertical="center"/>
    </xf>
    <xf numFmtId="0" fontId="45" fillId="0" borderId="6" xfId="0" applyFont="1" applyBorder="1" applyAlignment="1">
      <alignment vertical="center" wrapText="1"/>
    </xf>
    <xf numFmtId="165" fontId="44" fillId="4" borderId="6" xfId="0" applyNumberFormat="1" applyFont="1" applyFill="1" applyBorder="1" applyAlignment="1">
      <alignment vertical="center"/>
    </xf>
    <xf numFmtId="165" fontId="44" fillId="0" borderId="8" xfId="0" applyNumberFormat="1" applyFont="1" applyBorder="1" applyAlignment="1">
      <alignment horizontal="center" vertical="center"/>
    </xf>
    <xf numFmtId="0" fontId="47" fillId="0" borderId="9" xfId="0" applyFont="1" applyBorder="1" applyAlignment="1">
      <alignment vertical="center"/>
    </xf>
    <xf numFmtId="3" fontId="47" fillId="0" borderId="9" xfId="0" applyNumberFormat="1" applyFont="1" applyBorder="1" applyAlignment="1">
      <alignment horizontal="center" vertical="center"/>
    </xf>
    <xf numFmtId="165" fontId="47" fillId="4" borderId="9" xfId="0" applyNumberFormat="1" applyFont="1" applyFill="1" applyBorder="1" applyAlignment="1">
      <alignment vertical="center"/>
    </xf>
    <xf numFmtId="165" fontId="47" fillId="0" borderId="11" xfId="0" applyNumberFormat="1" applyFont="1" applyBorder="1" applyAlignment="1">
      <alignment horizontal="center" vertical="center"/>
    </xf>
    <xf numFmtId="0" fontId="45" fillId="0" borderId="18" xfId="0" applyFont="1" applyBorder="1" applyAlignment="1">
      <alignment vertical="center" wrapText="1"/>
    </xf>
    <xf numFmtId="165" fontId="44" fillId="4" borderId="18" xfId="0" applyNumberFormat="1" applyFont="1" applyFill="1" applyBorder="1" applyAlignment="1">
      <alignment horizontal="right" vertical="center"/>
    </xf>
    <xf numFmtId="1" fontId="45" fillId="0" borderId="19" xfId="0" applyNumberFormat="1" applyFont="1" applyBorder="1" applyAlignment="1">
      <alignment horizontal="center" vertical="center"/>
    </xf>
    <xf numFmtId="0" fontId="52" fillId="0" borderId="1" xfId="0" applyFont="1" applyBorder="1" applyAlignment="1">
      <alignment vertical="top"/>
    </xf>
    <xf numFmtId="4" fontId="49" fillId="0" borderId="0" xfId="0" applyNumberFormat="1" applyFont="1"/>
    <xf numFmtId="0" fontId="44" fillId="0" borderId="19" xfId="0" applyFont="1" applyBorder="1" applyAlignment="1">
      <alignment horizontal="center" vertical="center"/>
    </xf>
    <xf numFmtId="0" fontId="45" fillId="11" borderId="0" xfId="0" applyFont="1" applyFill="1" applyAlignment="1">
      <alignment horizontal="left" vertical="center"/>
    </xf>
    <xf numFmtId="0" fontId="45" fillId="0" borderId="19" xfId="0" applyFont="1" applyBorder="1" applyAlignment="1">
      <alignment horizontal="center" vertical="center"/>
    </xf>
    <xf numFmtId="165" fontId="47" fillId="4" borderId="18" xfId="0" applyNumberFormat="1" applyFont="1" applyFill="1" applyBorder="1" applyAlignment="1">
      <alignment horizontal="right" vertical="center"/>
    </xf>
    <xf numFmtId="0" fontId="48" fillId="0" borderId="1" xfId="0" applyFont="1" applyBorder="1" applyAlignment="1">
      <alignment horizontal="center" vertical="top"/>
    </xf>
    <xf numFmtId="43" fontId="48" fillId="0" borderId="1" xfId="2" applyNumberFormat="1" applyFont="1" applyBorder="1" applyAlignment="1">
      <alignment horizontal="right" vertical="top"/>
    </xf>
    <xf numFmtId="0" fontId="45" fillId="0" borderId="18" xfId="0" applyFont="1" applyBorder="1" applyAlignment="1">
      <alignment horizontal="left" vertical="center" wrapText="1"/>
    </xf>
    <xf numFmtId="165" fontId="45" fillId="0" borderId="19" xfId="0" applyNumberFormat="1" applyFont="1" applyBorder="1" applyAlignment="1">
      <alignment horizontal="center" vertical="center"/>
    </xf>
    <xf numFmtId="165" fontId="45" fillId="4" borderId="18" xfId="0" applyNumberFormat="1" applyFont="1" applyFill="1" applyBorder="1" applyAlignment="1">
      <alignment horizontal="right" vertical="center"/>
    </xf>
    <xf numFmtId="0" fontId="51" fillId="0" borderId="1" xfId="0" applyFont="1" applyBorder="1" applyAlignment="1">
      <alignment vertical="top"/>
    </xf>
    <xf numFmtId="3" fontId="49" fillId="0" borderId="1" xfId="0" applyNumberFormat="1" applyFont="1" applyBorder="1" applyAlignment="1">
      <alignment horizontal="right" vertical="top"/>
    </xf>
    <xf numFmtId="165" fontId="47" fillId="4" borderId="18" xfId="0" applyNumberFormat="1" applyFont="1" applyFill="1" applyBorder="1" applyAlignment="1">
      <alignment vertical="center"/>
    </xf>
    <xf numFmtId="0" fontId="49" fillId="0" borderId="1" xfId="0" applyFont="1" applyBorder="1"/>
    <xf numFmtId="165" fontId="46" fillId="0" borderId="21" xfId="0" applyNumberFormat="1" applyFont="1" applyBorder="1" applyAlignment="1">
      <alignment horizontal="center" vertical="center"/>
    </xf>
    <xf numFmtId="0" fontId="50" fillId="0" borderId="19" xfId="0" applyFont="1" applyBorder="1" applyAlignment="1">
      <alignment horizontal="left" vertical="top"/>
    </xf>
    <xf numFmtId="0" fontId="49" fillId="0" borderId="1" xfId="0" applyFont="1" applyBorder="1" applyAlignment="1">
      <alignment horizontal="left"/>
    </xf>
    <xf numFmtId="0" fontId="48" fillId="0" borderId="6" xfId="0" applyFont="1" applyBorder="1" applyAlignment="1">
      <alignment horizontal="center" vertical="top"/>
    </xf>
    <xf numFmtId="0" fontId="50" fillId="0" borderId="1" xfId="0" applyFont="1" applyBorder="1" applyAlignment="1">
      <alignment vertical="top"/>
    </xf>
    <xf numFmtId="166" fontId="49" fillId="0" borderId="1" xfId="2" applyFont="1" applyBorder="1" applyAlignment="1">
      <alignment horizontal="right" vertical="top"/>
    </xf>
    <xf numFmtId="0" fontId="45" fillId="0" borderId="18" xfId="0" applyFont="1" applyBorder="1" applyAlignment="1">
      <alignment vertical="center"/>
    </xf>
    <xf numFmtId="0" fontId="52" fillId="0" borderId="1" xfId="0" applyFont="1" applyBorder="1"/>
    <xf numFmtId="166" fontId="53" fillId="0" borderId="0" xfId="2" applyFont="1"/>
    <xf numFmtId="0" fontId="47" fillId="0" borderId="21" xfId="0" applyFont="1" applyBorder="1" applyAlignment="1">
      <alignment vertical="center"/>
    </xf>
    <xf numFmtId="9" fontId="45" fillId="0" borderId="19" xfId="0" applyNumberFormat="1" applyFont="1" applyBorder="1" applyAlignment="1">
      <alignment horizontal="center" vertical="center"/>
    </xf>
    <xf numFmtId="165" fontId="45" fillId="4" borderId="18" xfId="1" applyFont="1" applyFill="1" applyBorder="1"/>
    <xf numFmtId="0" fontId="54" fillId="0" borderId="1" xfId="0" applyFont="1" applyBorder="1" applyAlignment="1">
      <alignment vertical="center"/>
    </xf>
    <xf numFmtId="0" fontId="55" fillId="0" borderId="1" xfId="0" applyFont="1" applyBorder="1" applyAlignment="1">
      <alignment horizontal="left" vertical="top" wrapText="1"/>
    </xf>
    <xf numFmtId="0" fontId="56" fillId="0" borderId="1" xfId="0" applyFont="1" applyBorder="1" applyAlignment="1">
      <alignment horizontal="left" vertical="top" wrapText="1"/>
    </xf>
    <xf numFmtId="9" fontId="56" fillId="0" borderId="1" xfId="0" applyNumberFormat="1" applyFont="1" applyBorder="1" applyAlignment="1">
      <alignment horizontal="center" vertical="top" wrapText="1"/>
    </xf>
    <xf numFmtId="171" fontId="56" fillId="0" borderId="1" xfId="21" quotePrefix="1" applyNumberFormat="1" applyFont="1" applyBorder="1" applyAlignment="1">
      <alignment horizontal="left" vertical="top" wrapText="1"/>
    </xf>
    <xf numFmtId="0" fontId="49" fillId="0" borderId="1" xfId="0" applyFont="1" applyBorder="1" applyAlignment="1">
      <alignment vertical="top" wrapText="1"/>
    </xf>
    <xf numFmtId="0" fontId="35" fillId="0" borderId="1" xfId="0" applyFont="1" applyBorder="1" applyAlignment="1">
      <alignment horizontal="left" vertical="top" wrapText="1"/>
    </xf>
    <xf numFmtId="9" fontId="35" fillId="0" borderId="1" xfId="0" applyNumberFormat="1" applyFont="1" applyBorder="1" applyAlignment="1">
      <alignment horizontal="center" vertical="top" wrapText="1"/>
    </xf>
    <xf numFmtId="171" fontId="35" fillId="0" borderId="1" xfId="21" quotePrefix="1" applyNumberFormat="1" applyFont="1" applyBorder="1" applyAlignment="1">
      <alignment horizontal="left" vertical="top" wrapText="1"/>
    </xf>
    <xf numFmtId="0" fontId="48" fillId="0" borderId="1" xfId="0" applyFont="1" applyBorder="1" applyAlignment="1">
      <alignment horizontal="left" vertical="top" wrapText="1"/>
    </xf>
    <xf numFmtId="0" fontId="35" fillId="0" borderId="18" xfId="0" applyFont="1" applyBorder="1" applyAlignment="1">
      <alignment horizontal="left" vertical="top" wrapText="1"/>
    </xf>
    <xf numFmtId="0" fontId="48" fillId="0" borderId="1" xfId="0" applyFont="1" applyBorder="1" applyAlignment="1">
      <alignment vertical="top" wrapText="1"/>
    </xf>
    <xf numFmtId="0" fontId="35" fillId="0" borderId="1" xfId="0" applyFont="1" applyBorder="1" applyAlignment="1">
      <alignment horizontal="center" vertical="top" wrapText="1"/>
    </xf>
    <xf numFmtId="0" fontId="49" fillId="0" borderId="1" xfId="0" applyFont="1" applyBorder="1" applyAlignment="1">
      <alignment horizontal="left" vertical="top" wrapText="1"/>
    </xf>
    <xf numFmtId="0" fontId="35" fillId="4" borderId="1" xfId="0" applyFont="1" applyFill="1" applyBorder="1" applyAlignment="1">
      <alignment horizontal="left" vertical="top" wrapText="1"/>
    </xf>
    <xf numFmtId="171" fontId="35" fillId="0" borderId="1" xfId="21" applyNumberFormat="1" applyFont="1" applyBorder="1" applyAlignment="1">
      <alignment horizontal="left" vertical="top" wrapText="1"/>
    </xf>
    <xf numFmtId="171" fontId="35" fillId="0" borderId="1" xfId="353" applyNumberFormat="1" applyFont="1" applyBorder="1" applyAlignment="1">
      <alignment horizontal="left" vertical="top" wrapText="1"/>
    </xf>
    <xf numFmtId="171" fontId="35" fillId="0" borderId="1" xfId="353" quotePrefix="1" applyNumberFormat="1" applyFont="1" applyBorder="1" applyAlignment="1">
      <alignment horizontal="left" vertical="top" wrapText="1"/>
    </xf>
    <xf numFmtId="0" fontId="51" fillId="0" borderId="1" xfId="0" applyFont="1" applyBorder="1" applyAlignment="1">
      <alignment vertical="top" wrapText="1"/>
    </xf>
    <xf numFmtId="0" fontId="57" fillId="0" borderId="1" xfId="0" applyFont="1" applyBorder="1" applyAlignment="1">
      <alignment vertical="top" wrapText="1"/>
    </xf>
    <xf numFmtId="171" fontId="56" fillId="0" borderId="5" xfId="21" quotePrefix="1" applyNumberFormat="1" applyFont="1" applyBorder="1" applyAlignment="1">
      <alignment horizontal="left" vertical="top" wrapText="1"/>
    </xf>
    <xf numFmtId="0" fontId="50" fillId="0" borderId="1" xfId="0" applyFont="1" applyBorder="1" applyAlignment="1">
      <alignment horizontal="left" vertical="top" wrapText="1"/>
    </xf>
    <xf numFmtId="0" fontId="58" fillId="0" borderId="1" xfId="0" applyFont="1" applyBorder="1" applyAlignment="1">
      <alignment horizontal="left" vertical="top" wrapText="1"/>
    </xf>
    <xf numFmtId="0" fontId="24" fillId="0" borderId="0" xfId="0" applyFont="1" applyAlignment="1">
      <alignment vertical="center"/>
    </xf>
    <xf numFmtId="9" fontId="33" fillId="0" borderId="1" xfId="0" applyNumberFormat="1" applyFont="1" applyBorder="1" applyAlignment="1">
      <alignment horizontal="center" vertical="top" wrapText="1"/>
    </xf>
    <xf numFmtId="171" fontId="33" fillId="0" borderId="1" xfId="21" quotePrefix="1" applyNumberFormat="1" applyFont="1" applyBorder="1" applyAlignment="1">
      <alignment horizontal="left" vertical="top" wrapText="1"/>
    </xf>
    <xf numFmtId="0" fontId="33" fillId="0" borderId="1" xfId="0" applyFont="1" applyBorder="1" applyAlignment="1">
      <alignment horizontal="left" vertical="center"/>
    </xf>
    <xf numFmtId="0" fontId="33" fillId="0" borderId="0" xfId="0" applyFont="1" applyAlignment="1">
      <alignment horizontal="left" vertical="center"/>
    </xf>
    <xf numFmtId="0" fontId="33" fillId="0" borderId="1" xfId="0" applyFont="1" applyBorder="1" applyAlignment="1">
      <alignment vertical="top" wrapText="1"/>
    </xf>
    <xf numFmtId="0" fontId="42" fillId="0" borderId="0" xfId="0" applyFont="1" applyAlignment="1">
      <alignment vertical="center"/>
    </xf>
    <xf numFmtId="0" fontId="24" fillId="0" borderId="21" xfId="0" applyFont="1" applyBorder="1" applyAlignment="1">
      <alignment vertical="center"/>
    </xf>
    <xf numFmtId="0" fontId="59" fillId="0" borderId="19" xfId="0" quotePrefix="1" applyFont="1" applyBorder="1" applyAlignment="1">
      <alignment vertical="center" wrapText="1"/>
    </xf>
    <xf numFmtId="0" fontId="34" fillId="0" borderId="6" xfId="0" applyFont="1" applyBorder="1" applyAlignment="1">
      <alignment horizontal="center" vertical="center"/>
    </xf>
    <xf numFmtId="165" fontId="59" fillId="0" borderId="19" xfId="0" applyNumberFormat="1" applyFont="1" applyBorder="1" applyAlignment="1">
      <alignment horizontal="center" vertical="center"/>
    </xf>
    <xf numFmtId="171" fontId="34" fillId="0" borderId="1" xfId="21" quotePrefix="1" applyNumberFormat="1" applyFont="1" applyBorder="1" applyAlignment="1">
      <alignment horizontal="left" vertical="top" wrapText="1"/>
    </xf>
    <xf numFmtId="3" fontId="59" fillId="0" borderId="19" xfId="0" applyNumberFormat="1" applyFont="1" applyBorder="1" applyAlignment="1">
      <alignment horizontal="center" vertical="center"/>
    </xf>
    <xf numFmtId="165" fontId="34" fillId="0" borderId="1" xfId="1" applyFont="1" applyBorder="1" applyAlignment="1">
      <alignment horizontal="left" vertical="center"/>
    </xf>
    <xf numFmtId="0" fontId="34" fillId="0" borderId="1" xfId="0" applyFont="1" applyBorder="1" applyAlignment="1">
      <alignment horizontal="left" vertical="top" wrapText="1"/>
    </xf>
    <xf numFmtId="0" fontId="34" fillId="0" borderId="1" xfId="0" quotePrefix="1" applyFont="1" applyBorder="1" applyAlignment="1">
      <alignment horizontal="left" vertical="top" wrapText="1"/>
    </xf>
    <xf numFmtId="9" fontId="34" fillId="0" borderId="1" xfId="3" applyFont="1" applyBorder="1" applyAlignment="1">
      <alignment horizontal="center" vertical="top" wrapText="1"/>
    </xf>
    <xf numFmtId="0" fontId="34" fillId="0" borderId="5" xfId="0" applyFont="1" applyBorder="1" applyAlignment="1">
      <alignment horizontal="left" vertical="top"/>
    </xf>
    <xf numFmtId="171" fontId="34" fillId="0" borderId="5" xfId="21" quotePrefix="1" applyNumberFormat="1" applyFont="1" applyBorder="1" applyAlignment="1">
      <alignment horizontal="center" vertical="top"/>
    </xf>
    <xf numFmtId="0" fontId="34" fillId="0" borderId="18" xfId="0" applyFont="1" applyBorder="1" applyAlignment="1">
      <alignment horizontal="left" vertical="top"/>
    </xf>
    <xf numFmtId="0" fontId="34" fillId="0" borderId="1" xfId="0" applyFont="1" applyBorder="1" applyAlignment="1">
      <alignment horizontal="left" vertical="top"/>
    </xf>
    <xf numFmtId="171" fontId="34" fillId="0" borderId="18" xfId="21" quotePrefix="1" applyNumberFormat="1" applyFont="1" applyBorder="1" applyAlignment="1">
      <alignment horizontal="center" vertical="top"/>
    </xf>
    <xf numFmtId="0" fontId="34" fillId="0" borderId="18" xfId="0" applyFont="1" applyBorder="1" applyAlignment="1">
      <alignment horizontal="left" vertical="top" wrapText="1"/>
    </xf>
    <xf numFmtId="0" fontId="41" fillId="0" borderId="1" xfId="0" applyFont="1" applyBorder="1" applyAlignment="1">
      <alignment horizontal="center" vertical="top"/>
    </xf>
    <xf numFmtId="3" fontId="24" fillId="0" borderId="19" xfId="0" applyNumberFormat="1" applyFont="1" applyBorder="1" applyAlignment="1">
      <alignment horizontal="center" vertical="center"/>
    </xf>
    <xf numFmtId="0" fontId="34" fillId="0" borderId="6" xfId="0" applyFont="1" applyBorder="1" applyAlignment="1">
      <alignment horizontal="left" vertical="top"/>
    </xf>
    <xf numFmtId="171" fontId="34" fillId="0" borderId="6" xfId="21" quotePrefix="1" applyNumberFormat="1" applyFont="1" applyBorder="1" applyAlignment="1">
      <alignment horizontal="center" vertical="top"/>
    </xf>
    <xf numFmtId="0" fontId="42" fillId="0" borderId="21" xfId="0" applyFont="1" applyBorder="1" applyAlignment="1">
      <alignment vertical="center"/>
    </xf>
    <xf numFmtId="0" fontId="58" fillId="0" borderId="19" xfId="0" applyFont="1" applyBorder="1" applyAlignment="1">
      <alignment vertical="center" wrapText="1"/>
    </xf>
    <xf numFmtId="165" fontId="58" fillId="4" borderId="19" xfId="0" applyNumberFormat="1" applyFont="1" applyFill="1" applyBorder="1" applyAlignment="1">
      <alignment vertical="center"/>
    </xf>
    <xf numFmtId="165" fontId="58" fillId="0" borderId="19" xfId="0" applyNumberFormat="1" applyFont="1" applyBorder="1" applyAlignment="1">
      <alignment horizontal="center" vertical="center"/>
    </xf>
    <xf numFmtId="165" fontId="33" fillId="0" borderId="1" xfId="1" applyFont="1" applyBorder="1" applyAlignment="1">
      <alignment horizontal="left" vertical="center"/>
    </xf>
    <xf numFmtId="0" fontId="34" fillId="0" borderId="1" xfId="0" applyFont="1" applyBorder="1" applyAlignment="1">
      <alignment vertical="top"/>
    </xf>
    <xf numFmtId="0" fontId="34" fillId="0" borderId="1" xfId="0" quotePrefix="1" applyFont="1" applyBorder="1" applyAlignment="1">
      <alignment horizontal="left" vertical="top"/>
    </xf>
    <xf numFmtId="9" fontId="34" fillId="0" borderId="1" xfId="3" applyFont="1" applyBorder="1" applyAlignment="1">
      <alignment horizontal="center" vertical="top"/>
    </xf>
    <xf numFmtId="171" fontId="34" fillId="0" borderId="1" xfId="21" quotePrefix="1" applyNumberFormat="1" applyFont="1" applyBorder="1" applyAlignment="1">
      <alignment horizontal="left" vertical="top"/>
    </xf>
    <xf numFmtId="0" fontId="34" fillId="0" borderId="1" xfId="0" applyFont="1" applyBorder="1" applyAlignment="1">
      <alignment vertical="top" wrapText="1"/>
    </xf>
    <xf numFmtId="10" fontId="58" fillId="0" borderId="19" xfId="0" applyNumberFormat="1" applyFont="1" applyBorder="1" applyAlignment="1">
      <alignment horizontal="center" vertical="center"/>
    </xf>
    <xf numFmtId="171" fontId="33" fillId="0" borderId="6" xfId="21" quotePrefix="1" applyNumberFormat="1" applyFont="1" applyBorder="1" applyAlignment="1">
      <alignment horizontal="center" vertical="top"/>
    </xf>
    <xf numFmtId="0" fontId="24" fillId="0" borderId="21" xfId="0" applyFont="1" applyBorder="1" applyAlignment="1">
      <alignment vertical="center" wrapText="1"/>
    </xf>
    <xf numFmtId="0" fontId="59" fillId="0" borderId="19" xfId="0" applyFont="1" applyBorder="1" applyAlignment="1">
      <alignment vertical="center" wrapText="1"/>
    </xf>
    <xf numFmtId="9" fontId="59" fillId="0" borderId="19" xfId="3" applyFont="1" applyBorder="1" applyAlignment="1">
      <alignment horizontal="center" vertical="center"/>
    </xf>
    <xf numFmtId="165" fontId="59" fillId="4" borderId="19" xfId="0" applyNumberFormat="1" applyFont="1" applyFill="1" applyBorder="1" applyAlignment="1">
      <alignment vertical="center"/>
    </xf>
    <xf numFmtId="0" fontId="34" fillId="4" borderId="5" xfId="0" applyFont="1" applyFill="1" applyBorder="1" applyAlignment="1">
      <alignment horizontal="left" vertical="top" wrapText="1"/>
    </xf>
    <xf numFmtId="0" fontId="34" fillId="4" borderId="1" xfId="0" applyFont="1" applyFill="1" applyBorder="1" applyAlignment="1">
      <alignment horizontal="left" vertical="top" wrapText="1"/>
    </xf>
    <xf numFmtId="0" fontId="34" fillId="4" borderId="6" xfId="0" applyFont="1" applyFill="1" applyBorder="1" applyAlignment="1">
      <alignment horizontal="left" vertical="top" wrapText="1"/>
    </xf>
    <xf numFmtId="9" fontId="41" fillId="0" borderId="1" xfId="0" applyNumberFormat="1" applyFont="1" applyBorder="1" applyAlignment="1">
      <alignment horizontal="center" vertical="top"/>
    </xf>
    <xf numFmtId="9" fontId="40" fillId="0" borderId="1" xfId="0" applyNumberFormat="1" applyFont="1" applyBorder="1" applyAlignment="1">
      <alignment horizontal="center" vertical="top"/>
    </xf>
    <xf numFmtId="9" fontId="33" fillId="0" borderId="1" xfId="0" applyNumberFormat="1" applyFont="1" applyBorder="1" applyAlignment="1">
      <alignment horizontal="center" vertical="top"/>
    </xf>
    <xf numFmtId="171" fontId="33" fillId="0" borderId="5" xfId="21" quotePrefix="1" applyNumberFormat="1" applyFont="1" applyBorder="1" applyAlignment="1">
      <alignment horizontal="center" vertical="top"/>
    </xf>
    <xf numFmtId="0" fontId="34" fillId="0" borderId="6" xfId="0" applyFont="1" applyBorder="1" applyAlignment="1">
      <alignment horizontal="left" vertical="top" wrapText="1"/>
    </xf>
    <xf numFmtId="0" fontId="24" fillId="0" borderId="1" xfId="0" quotePrefix="1" applyFont="1" applyBorder="1" applyAlignment="1">
      <alignment horizontal="left" vertical="top" wrapText="1"/>
    </xf>
    <xf numFmtId="165" fontId="34" fillId="0" borderId="1" xfId="1" applyFont="1" applyBorder="1" applyAlignment="1">
      <alignment horizontal="center" vertical="center"/>
    </xf>
    <xf numFmtId="0" fontId="33" fillId="0" borderId="1" xfId="0" applyFont="1" applyBorder="1" applyAlignment="1">
      <alignment horizontal="center" vertical="top" wrapText="1"/>
    </xf>
    <xf numFmtId="171" fontId="34" fillId="0" borderId="1" xfId="21" applyNumberFormat="1" applyFont="1" applyBorder="1" applyAlignment="1">
      <alignment horizontal="left" vertical="top" wrapText="1"/>
    </xf>
    <xf numFmtId="171" fontId="34" fillId="0" borderId="1" xfId="353" applyNumberFormat="1" applyFont="1" applyBorder="1" applyAlignment="1">
      <alignment horizontal="left" vertical="top" wrapText="1"/>
    </xf>
    <xf numFmtId="171" fontId="34" fillId="0" borderId="1" xfId="353" quotePrefix="1" applyNumberFormat="1" applyFont="1" applyBorder="1" applyAlignment="1">
      <alignment horizontal="left" vertical="top" wrapText="1"/>
    </xf>
    <xf numFmtId="165" fontId="33" fillId="0" borderId="1" xfId="0" applyNumberFormat="1" applyFont="1" applyBorder="1" applyAlignment="1">
      <alignment horizontal="center" vertical="top"/>
    </xf>
    <xf numFmtId="171" fontId="33" fillId="0" borderId="1" xfId="353" quotePrefix="1" applyNumberFormat="1" applyFont="1" applyBorder="1" applyAlignment="1">
      <alignment horizontal="left" vertical="top" wrapText="1"/>
    </xf>
    <xf numFmtId="0" fontId="24" fillId="0" borderId="19" xfId="0" applyFont="1" applyBorder="1" applyAlignment="1">
      <alignment vertical="center"/>
    </xf>
    <xf numFmtId="165" fontId="59" fillId="0" borderId="21" xfId="0" applyNumberFormat="1" applyFont="1" applyBorder="1" applyAlignment="1">
      <alignment horizontal="center" vertical="center"/>
    </xf>
    <xf numFmtId="171" fontId="34" fillId="0" borderId="5" xfId="21" quotePrefix="1" applyNumberFormat="1" applyFont="1" applyBorder="1" applyAlignment="1">
      <alignment horizontal="left" vertical="top" wrapText="1"/>
    </xf>
    <xf numFmtId="171" fontId="33" fillId="0" borderId="5" xfId="21" quotePrefix="1" applyNumberFormat="1" applyFont="1" applyBorder="1" applyAlignment="1">
      <alignment horizontal="left" vertical="top" wrapText="1"/>
    </xf>
    <xf numFmtId="0" fontId="33" fillId="0" borderId="1" xfId="0" quotePrefix="1" applyFont="1" applyBorder="1" applyAlignment="1">
      <alignment horizontal="left" vertical="top" wrapText="1"/>
    </xf>
    <xf numFmtId="10" fontId="33" fillId="0" borderId="1" xfId="0" applyNumberFormat="1" applyFont="1" applyBorder="1" applyAlignment="1">
      <alignment horizontal="center" vertical="top" wrapText="1"/>
    </xf>
    <xf numFmtId="0" fontId="42" fillId="0" borderId="0" xfId="0" applyFont="1" applyAlignment="1">
      <alignment vertical="center" wrapText="1"/>
    </xf>
    <xf numFmtId="0" fontId="33" fillId="0" borderId="1" xfId="0" applyFont="1" applyBorder="1" applyAlignment="1">
      <alignment horizontal="justify" vertical="center" wrapText="1"/>
    </xf>
    <xf numFmtId="0" fontId="33" fillId="0" borderId="0" xfId="0" applyFont="1" applyAlignment="1">
      <alignment vertical="center" wrapText="1"/>
    </xf>
    <xf numFmtId="0" fontId="34" fillId="0" borderId="6" xfId="0" applyFont="1" applyBorder="1" applyAlignment="1">
      <alignment horizontal="center" vertical="center" wrapText="1"/>
    </xf>
    <xf numFmtId="165" fontId="59" fillId="0" borderId="19" xfId="0" applyNumberFormat="1" applyFont="1" applyBorder="1" applyAlignment="1">
      <alignment horizontal="center" vertical="center" wrapText="1"/>
    </xf>
    <xf numFmtId="0" fontId="34" fillId="0" borderId="0" xfId="0" applyFont="1" applyAlignment="1">
      <alignment vertical="center" wrapText="1"/>
    </xf>
    <xf numFmtId="0" fontId="34" fillId="0" borderId="5" xfId="0" applyFont="1" applyBorder="1" applyAlignment="1">
      <alignment horizontal="left" vertical="top" wrapText="1"/>
    </xf>
    <xf numFmtId="171" fontId="34" fillId="0" borderId="5" xfId="21" quotePrefix="1" applyNumberFormat="1" applyFont="1" applyBorder="1" applyAlignment="1">
      <alignment horizontal="center" vertical="top" wrapText="1"/>
    </xf>
    <xf numFmtId="171" fontId="34" fillId="0" borderId="18" xfId="21" quotePrefix="1" applyNumberFormat="1" applyFont="1" applyBorder="1" applyAlignment="1">
      <alignment horizontal="center" vertical="top" wrapText="1"/>
    </xf>
    <xf numFmtId="3" fontId="59" fillId="0" borderId="19" xfId="0" applyNumberFormat="1" applyFont="1" applyBorder="1" applyAlignment="1">
      <alignment horizontal="center" vertical="center" wrapText="1"/>
    </xf>
    <xf numFmtId="3" fontId="24" fillId="0" borderId="19" xfId="0" applyNumberFormat="1" applyFont="1" applyBorder="1" applyAlignment="1">
      <alignment horizontal="center" vertical="center" wrapText="1"/>
    </xf>
    <xf numFmtId="165" fontId="59" fillId="4" borderId="19" xfId="0" applyNumberFormat="1" applyFont="1" applyFill="1" applyBorder="1" applyAlignment="1">
      <alignment vertical="center" wrapText="1"/>
    </xf>
    <xf numFmtId="0" fontId="33" fillId="0" borderId="5" xfId="0" applyFont="1" applyBorder="1" applyAlignment="1">
      <alignment horizontal="left" vertical="top" wrapText="1"/>
    </xf>
    <xf numFmtId="171" fontId="33" fillId="0" borderId="5" xfId="21" quotePrefix="1" applyNumberFormat="1" applyFont="1" applyBorder="1" applyAlignment="1">
      <alignment horizontal="center" vertical="top" wrapText="1"/>
    </xf>
    <xf numFmtId="10" fontId="59" fillId="0" borderId="19" xfId="0" applyNumberFormat="1" applyFont="1" applyBorder="1" applyAlignment="1">
      <alignment horizontal="center" vertical="center" wrapText="1"/>
    </xf>
    <xf numFmtId="171" fontId="34" fillId="0" borderId="6" xfId="21" quotePrefix="1" applyNumberFormat="1" applyFont="1" applyBorder="1" applyAlignment="1">
      <alignment horizontal="center" vertical="top" wrapText="1"/>
    </xf>
    <xf numFmtId="9" fontId="59" fillId="0" borderId="19" xfId="3" applyFont="1" applyBorder="1" applyAlignment="1">
      <alignment horizontal="center" vertical="center" wrapText="1"/>
    </xf>
    <xf numFmtId="0" fontId="33" fillId="4" borderId="6" xfId="0" applyFont="1" applyFill="1" applyBorder="1" applyAlignment="1">
      <alignment horizontal="left" vertical="top" wrapText="1"/>
    </xf>
    <xf numFmtId="9" fontId="40" fillId="0" borderId="1" xfId="0" applyNumberFormat="1" applyFont="1" applyBorder="1" applyAlignment="1">
      <alignment horizontal="center" vertical="top" wrapText="1"/>
    </xf>
    <xf numFmtId="171" fontId="33" fillId="0" borderId="6" xfId="21" quotePrefix="1" applyNumberFormat="1" applyFont="1" applyBorder="1" applyAlignment="1">
      <alignment horizontal="center" vertical="top" wrapText="1"/>
    </xf>
    <xf numFmtId="0" fontId="40" fillId="0" borderId="18" xfId="0" applyFont="1" applyBorder="1" applyAlignment="1">
      <alignment horizontal="left" vertical="top" wrapText="1"/>
    </xf>
    <xf numFmtId="0" fontId="42" fillId="0" borderId="1" xfId="0" quotePrefix="1" applyFont="1" applyBorder="1" applyAlignment="1">
      <alignment horizontal="left" vertical="top" wrapText="1"/>
    </xf>
    <xf numFmtId="171" fontId="33" fillId="0" borderId="1" xfId="21" applyNumberFormat="1" applyFont="1" applyBorder="1" applyAlignment="1">
      <alignment horizontal="left" vertical="top" wrapText="1"/>
    </xf>
    <xf numFmtId="0" fontId="42" fillId="0" borderId="21" xfId="0" applyFont="1" applyBorder="1" applyAlignment="1">
      <alignment vertical="center" wrapText="1"/>
    </xf>
    <xf numFmtId="0" fontId="42" fillId="0" borderId="19" xfId="0" applyFont="1" applyBorder="1" applyAlignment="1">
      <alignment vertical="center" wrapText="1"/>
    </xf>
    <xf numFmtId="165" fontId="58" fillId="0" borderId="19" xfId="0" applyNumberFormat="1" applyFont="1" applyBorder="1" applyAlignment="1">
      <alignment horizontal="center" vertical="center" wrapText="1"/>
    </xf>
    <xf numFmtId="165" fontId="58" fillId="4" borderId="19" xfId="0" applyNumberFormat="1" applyFont="1" applyFill="1" applyBorder="1" applyAlignment="1">
      <alignment vertical="center" wrapText="1"/>
    </xf>
    <xf numFmtId="10" fontId="34" fillId="0" borderId="1" xfId="0" applyNumberFormat="1" applyFont="1" applyBorder="1" applyAlignment="1">
      <alignment horizontal="center" vertical="top" wrapText="1"/>
    </xf>
    <xf numFmtId="169" fontId="34" fillId="0" borderId="0" xfId="0" applyNumberFormat="1" applyFont="1" applyAlignment="1">
      <alignment vertical="center"/>
    </xf>
    <xf numFmtId="0" fontId="33" fillId="0" borderId="6" xfId="0" applyFont="1" applyBorder="1" applyAlignment="1">
      <alignment horizontal="center" vertical="center" wrapText="1"/>
    </xf>
    <xf numFmtId="0" fontId="24" fillId="0" borderId="19" xfId="0" applyFont="1" applyBorder="1" applyAlignment="1">
      <alignment vertical="center" wrapText="1"/>
    </xf>
    <xf numFmtId="0" fontId="40" fillId="4" borderId="1" xfId="354" applyFont="1" applyFill="1" applyBorder="1" applyAlignment="1">
      <alignment vertical="top" wrapText="1"/>
    </xf>
    <xf numFmtId="0" fontId="42" fillId="4" borderId="1" xfId="355" applyFont="1" applyFill="1" applyBorder="1" applyAlignment="1">
      <alignment vertical="top" wrapText="1"/>
    </xf>
    <xf numFmtId="0" fontId="41" fillId="4" borderId="6" xfId="354" applyFont="1" applyFill="1" applyBorder="1" applyAlignment="1">
      <alignment horizontal="left" vertical="top" wrapText="1"/>
    </xf>
    <xf numFmtId="0" fontId="41" fillId="4" borderId="6" xfId="355" applyFont="1" applyFill="1" applyBorder="1" applyAlignment="1">
      <alignment vertical="top" wrapText="1"/>
    </xf>
    <xf numFmtId="0" fontId="41" fillId="4" borderId="1" xfId="355" applyFont="1" applyFill="1" applyBorder="1" applyAlignment="1">
      <alignment horizontal="left" vertical="top" wrapText="1"/>
    </xf>
    <xf numFmtId="0" fontId="41" fillId="4" borderId="18" xfId="354" applyFont="1" applyFill="1" applyBorder="1" applyAlignment="1">
      <alignment vertical="top" wrapText="1"/>
    </xf>
    <xf numFmtId="0" fontId="41" fillId="4" borderId="6" xfId="355" applyFont="1" applyFill="1" applyBorder="1" applyAlignment="1">
      <alignment horizontal="left" vertical="top" wrapText="1"/>
    </xf>
    <xf numFmtId="0" fontId="41" fillId="4" borderId="6" xfId="354" applyFont="1" applyFill="1" applyBorder="1" applyAlignment="1">
      <alignment vertical="top" wrapText="1"/>
    </xf>
    <xf numFmtId="0" fontId="41" fillId="4" borderId="1" xfId="354" applyFont="1" applyFill="1" applyBorder="1" applyAlignment="1">
      <alignment vertical="top" wrapText="1"/>
    </xf>
    <xf numFmtId="0" fontId="41" fillId="4" borderId="4" xfId="355" applyFont="1" applyFill="1" applyBorder="1" applyAlignment="1">
      <alignment horizontal="left" vertical="top" wrapText="1"/>
    </xf>
    <xf numFmtId="0" fontId="24" fillId="0" borderId="0" xfId="0" applyFont="1" applyAlignment="1">
      <alignment vertical="center" wrapText="1"/>
    </xf>
    <xf numFmtId="0" fontId="58" fillId="0" borderId="19" xfId="0" quotePrefix="1" applyFont="1" applyBorder="1" applyAlignment="1">
      <alignment vertical="center" wrapText="1"/>
    </xf>
    <xf numFmtId="9" fontId="58" fillId="0" borderId="19" xfId="0" applyNumberFormat="1" applyFont="1" applyBorder="1" applyAlignment="1">
      <alignment horizontal="center" vertical="center" wrapText="1"/>
    </xf>
    <xf numFmtId="9" fontId="59" fillId="0" borderId="19" xfId="0" applyNumberFormat="1" applyFont="1" applyBorder="1" applyAlignment="1">
      <alignment horizontal="center" vertical="center" wrapText="1"/>
    </xf>
    <xf numFmtId="171" fontId="33" fillId="0" borderId="18" xfId="21" quotePrefix="1" applyNumberFormat="1" applyFont="1" applyBorder="1" applyAlignment="1">
      <alignment horizontal="center" vertical="top" wrapText="1"/>
    </xf>
    <xf numFmtId="0" fontId="34" fillId="0" borderId="18" xfId="0" quotePrefix="1" applyFont="1" applyBorder="1" applyAlignment="1">
      <alignment horizontal="left" vertical="top" wrapText="1"/>
    </xf>
    <xf numFmtId="0" fontId="34" fillId="0" borderId="5" xfId="0" quotePrefix="1" applyFont="1" applyBorder="1" applyAlignment="1">
      <alignment horizontal="left" vertical="top" wrapText="1"/>
    </xf>
    <xf numFmtId="0" fontId="34" fillId="0" borderId="6" xfId="0" quotePrefix="1" applyFont="1" applyBorder="1" applyAlignment="1">
      <alignment horizontal="left" vertical="top" wrapText="1"/>
    </xf>
    <xf numFmtId="0" fontId="24" fillId="0" borderId="19" xfId="0" quotePrefix="1" applyFont="1" applyBorder="1" applyAlignment="1">
      <alignment vertical="center" wrapText="1"/>
    </xf>
    <xf numFmtId="0" fontId="42" fillId="0" borderId="1" xfId="0" applyFont="1" applyBorder="1" applyAlignment="1">
      <alignment horizontal="center" vertical="center"/>
    </xf>
    <xf numFmtId="0" fontId="42" fillId="0" borderId="1" xfId="0" applyFont="1" applyBorder="1" applyAlignment="1">
      <alignment horizontal="left" vertical="top" wrapText="1"/>
    </xf>
    <xf numFmtId="9" fontId="42" fillId="0" borderId="1" xfId="0" applyNumberFormat="1" applyFont="1" applyBorder="1" applyAlignment="1">
      <alignment horizontal="center" vertical="top" wrapText="1"/>
    </xf>
    <xf numFmtId="171" fontId="42" fillId="0" borderId="1" xfId="21" quotePrefix="1" applyNumberFormat="1" applyFont="1" applyBorder="1" applyAlignment="1">
      <alignment horizontal="left" vertical="top" wrapText="1"/>
    </xf>
    <xf numFmtId="0" fontId="42" fillId="0" borderId="1" xfId="0" applyFont="1" applyBorder="1" applyAlignment="1">
      <alignment horizontal="left" vertical="center"/>
    </xf>
    <xf numFmtId="0" fontId="42" fillId="0" borderId="0" xfId="0" applyFont="1" applyAlignment="1">
      <alignment horizontal="left" vertical="center"/>
    </xf>
    <xf numFmtId="0" fontId="34" fillId="0" borderId="5" xfId="0" applyFont="1" applyBorder="1" applyAlignment="1">
      <alignment vertical="top" wrapText="1"/>
    </xf>
    <xf numFmtId="0" fontId="34" fillId="0" borderId="6" xfId="0" applyFont="1" applyBorder="1" applyAlignment="1">
      <alignment vertical="top" wrapText="1"/>
    </xf>
    <xf numFmtId="0" fontId="60" fillId="12" borderId="1" xfId="0" applyFont="1" applyFill="1" applyBorder="1" applyAlignment="1">
      <alignment horizontal="left" vertical="top" wrapText="1"/>
    </xf>
    <xf numFmtId="0" fontId="60" fillId="12" borderId="22" xfId="0" applyFont="1" applyFill="1" applyBorder="1" applyAlignment="1">
      <alignment horizontal="center" vertical="center" wrapText="1"/>
    </xf>
    <xf numFmtId="9" fontId="60" fillId="12" borderId="22" xfId="0" applyNumberFormat="1" applyFont="1" applyFill="1" applyBorder="1" applyAlignment="1">
      <alignment horizontal="center" vertical="center" wrapText="1"/>
    </xf>
    <xf numFmtId="179" fontId="60" fillId="12" borderId="23" xfId="1" applyNumberFormat="1" applyFont="1" applyFill="1" applyBorder="1" applyAlignment="1">
      <alignment horizontal="right" vertical="center"/>
    </xf>
    <xf numFmtId="0" fontId="61" fillId="12" borderId="1" xfId="0" applyFont="1" applyFill="1" applyBorder="1" applyAlignment="1">
      <alignment horizontal="left" vertical="top" wrapText="1"/>
    </xf>
    <xf numFmtId="0" fontId="61" fillId="12" borderId="1" xfId="0" applyFont="1" applyFill="1" applyBorder="1" applyAlignment="1">
      <alignment horizontal="center" vertical="center" wrapText="1"/>
    </xf>
    <xf numFmtId="179" fontId="61" fillId="12" borderId="1" xfId="1" applyNumberFormat="1" applyFont="1" applyFill="1" applyBorder="1" applyAlignment="1">
      <alignment horizontal="right" vertical="center"/>
    </xf>
    <xf numFmtId="9" fontId="62" fillId="12" borderId="1" xfId="0" applyNumberFormat="1" applyFont="1" applyFill="1" applyBorder="1" applyAlignment="1">
      <alignment horizontal="center" vertical="center" wrapText="1"/>
    </xf>
    <xf numFmtId="0" fontId="60" fillId="12" borderId="2" xfId="0" applyFont="1" applyFill="1" applyBorder="1" applyAlignment="1">
      <alignment vertical="top" wrapText="1"/>
    </xf>
    <xf numFmtId="0" fontId="63" fillId="12" borderId="1" xfId="0" applyFont="1" applyFill="1" applyBorder="1" applyAlignment="1">
      <alignment wrapText="1"/>
    </xf>
    <xf numFmtId="0" fontId="60" fillId="12" borderId="1" xfId="0" applyFont="1" applyFill="1" applyBorder="1" applyAlignment="1">
      <alignment horizontal="center" vertical="center" wrapText="1"/>
    </xf>
    <xf numFmtId="0" fontId="60" fillId="12" borderId="6" xfId="0" applyFont="1" applyFill="1" applyBorder="1" applyAlignment="1">
      <alignment horizontal="center" vertical="center" wrapText="1"/>
    </xf>
    <xf numFmtId="4" fontId="60" fillId="12" borderId="1" xfId="0" applyNumberFormat="1" applyFont="1" applyFill="1" applyBorder="1" applyAlignment="1">
      <alignment horizontal="right" vertical="center"/>
    </xf>
    <xf numFmtId="0" fontId="64" fillId="12" borderId="1" xfId="0" applyFont="1" applyFill="1" applyBorder="1" applyAlignment="1">
      <alignment vertical="center" wrapText="1"/>
    </xf>
    <xf numFmtId="9" fontId="61" fillId="12" borderId="1" xfId="0" applyNumberFormat="1" applyFont="1" applyFill="1" applyBorder="1" applyAlignment="1">
      <alignment horizontal="center" vertical="center" wrapText="1"/>
    </xf>
    <xf numFmtId="4" fontId="61" fillId="12" borderId="1" xfId="0" applyNumberFormat="1" applyFont="1" applyFill="1" applyBorder="1" applyAlignment="1">
      <alignment horizontal="right" vertical="center"/>
    </xf>
    <xf numFmtId="0" fontId="61" fillId="12" borderId="1" xfId="0" applyFont="1" applyFill="1" applyBorder="1" applyAlignment="1">
      <alignment vertical="center" wrapText="1"/>
    </xf>
    <xf numFmtId="0" fontId="60" fillId="12" borderId="1" xfId="0" applyFont="1" applyFill="1" applyBorder="1" applyAlignment="1">
      <alignment vertical="center" wrapText="1"/>
    </xf>
    <xf numFmtId="0" fontId="56" fillId="0" borderId="0" xfId="0" applyFont="1" applyAlignment="1">
      <alignment vertical="center"/>
    </xf>
    <xf numFmtId="0" fontId="35" fillId="0" borderId="0" xfId="0" applyFont="1" applyAlignment="1">
      <alignment vertical="center"/>
    </xf>
    <xf numFmtId="0" fontId="35" fillId="0" borderId="0" xfId="0" applyFont="1" applyAlignment="1">
      <alignment horizontal="center" vertical="center"/>
    </xf>
    <xf numFmtId="0" fontId="56" fillId="0" borderId="1" xfId="0" applyFont="1" applyBorder="1" applyAlignment="1">
      <alignment horizontal="center" vertical="center"/>
    </xf>
    <xf numFmtId="0" fontId="56" fillId="0" borderId="1" xfId="0" applyFont="1" applyBorder="1" applyAlignment="1">
      <alignment horizontal="center" vertical="center" wrapText="1"/>
    </xf>
    <xf numFmtId="0" fontId="35" fillId="2" borderId="1" xfId="0" applyFont="1" applyFill="1" applyBorder="1" applyAlignment="1">
      <alignment horizontal="center" vertical="center"/>
    </xf>
    <xf numFmtId="0" fontId="35" fillId="0" borderId="1" xfId="0" applyFont="1" applyBorder="1" applyAlignment="1">
      <alignment vertical="center"/>
    </xf>
    <xf numFmtId="0" fontId="35" fillId="0" borderId="1" xfId="0" applyFont="1" applyBorder="1" applyAlignment="1">
      <alignment horizontal="center" vertical="center"/>
    </xf>
    <xf numFmtId="0" fontId="56" fillId="3" borderId="1" xfId="0" applyFont="1" applyFill="1" applyBorder="1" applyAlignment="1">
      <alignment horizontal="left" vertical="center" indent="1"/>
    </xf>
    <xf numFmtId="0" fontId="35" fillId="3" borderId="1" xfId="0" applyFont="1" applyFill="1" applyBorder="1" applyAlignment="1">
      <alignment vertical="center"/>
    </xf>
    <xf numFmtId="0" fontId="35" fillId="3" borderId="1" xfId="0" applyFont="1" applyFill="1" applyBorder="1" applyAlignment="1">
      <alignment horizontal="center" vertical="center"/>
    </xf>
    <xf numFmtId="0" fontId="65" fillId="0" borderId="1" xfId="0" applyFont="1" applyBorder="1" applyAlignment="1">
      <alignment horizontal="center" vertical="center"/>
    </xf>
    <xf numFmtId="0" fontId="56" fillId="12" borderId="1" xfId="0" applyFont="1" applyFill="1" applyBorder="1" applyAlignment="1">
      <alignment horizontal="left" vertical="top" wrapText="1"/>
    </xf>
    <xf numFmtId="0" fontId="56" fillId="12" borderId="22" xfId="0" applyFont="1" applyFill="1" applyBorder="1" applyAlignment="1">
      <alignment horizontal="center" vertical="center" wrapText="1"/>
    </xf>
    <xf numFmtId="9" fontId="56" fillId="12" borderId="22" xfId="0" applyNumberFormat="1" applyFont="1" applyFill="1" applyBorder="1" applyAlignment="1">
      <alignment horizontal="center" vertical="center" wrapText="1"/>
    </xf>
    <xf numFmtId="179" fontId="56" fillId="12" borderId="23" xfId="1" applyNumberFormat="1" applyFont="1" applyFill="1" applyBorder="1" applyAlignment="1">
      <alignment horizontal="right" vertical="center"/>
    </xf>
    <xf numFmtId="0" fontId="65" fillId="0" borderId="1" xfId="0" applyFont="1" applyBorder="1" applyAlignment="1">
      <alignment horizontal="left" vertical="center"/>
    </xf>
    <xf numFmtId="9" fontId="65" fillId="0" borderId="1" xfId="0" applyNumberFormat="1" applyFont="1" applyBorder="1" applyAlignment="1">
      <alignment horizontal="center" vertical="top" wrapText="1"/>
    </xf>
    <xf numFmtId="0" fontId="65" fillId="0" borderId="0" xfId="0" applyFont="1" applyAlignment="1">
      <alignment horizontal="left" vertical="center"/>
    </xf>
    <xf numFmtId="0" fontId="35" fillId="0" borderId="1" xfId="0" applyFont="1" applyBorder="1" applyAlignment="1">
      <alignment horizontal="center" vertical="center" wrapText="1"/>
    </xf>
    <xf numFmtId="0" fontId="35" fillId="12" borderId="1" xfId="0" applyFont="1" applyFill="1" applyBorder="1" applyAlignment="1">
      <alignment horizontal="left" vertical="top" wrapText="1"/>
    </xf>
    <xf numFmtId="0" fontId="35" fillId="12" borderId="1" xfId="0" applyFont="1" applyFill="1" applyBorder="1" applyAlignment="1">
      <alignment horizontal="center" vertical="center" wrapText="1"/>
    </xf>
    <xf numFmtId="179" fontId="35" fillId="12" borderId="1" xfId="1" applyNumberFormat="1" applyFont="1" applyFill="1" applyBorder="1" applyAlignment="1">
      <alignment horizontal="right" vertical="center"/>
    </xf>
    <xf numFmtId="0" fontId="35" fillId="0" borderId="1" xfId="0" applyFont="1" applyBorder="1" applyAlignment="1">
      <alignment horizontal="justify" vertical="center" wrapText="1"/>
    </xf>
    <xf numFmtId="166" fontId="35" fillId="12" borderId="1" xfId="1" applyNumberFormat="1" applyFont="1" applyFill="1" applyBorder="1" applyAlignment="1">
      <alignment horizontal="right" vertical="center"/>
    </xf>
    <xf numFmtId="0" fontId="35" fillId="0" borderId="0" xfId="0" applyFont="1" applyAlignment="1">
      <alignment vertical="center" wrapText="1"/>
    </xf>
    <xf numFmtId="9" fontId="20" fillId="12" borderId="1" xfId="0" applyNumberFormat="1" applyFont="1" applyFill="1" applyBorder="1" applyAlignment="1">
      <alignment horizontal="center" vertical="center" wrapText="1"/>
    </xf>
    <xf numFmtId="9" fontId="25" fillId="0" borderId="19" xfId="0" applyNumberFormat="1" applyFont="1" applyBorder="1" applyAlignment="1">
      <alignment horizontal="center" vertical="center" wrapText="1"/>
    </xf>
    <xf numFmtId="0" fontId="56" fillId="0" borderId="6" xfId="0" applyFont="1" applyBorder="1" applyAlignment="1">
      <alignment horizontal="left" vertical="top" wrapText="1"/>
    </xf>
    <xf numFmtId="0" fontId="56" fillId="0" borderId="1" xfId="0" quotePrefix="1" applyFont="1" applyBorder="1" applyAlignment="1">
      <alignment horizontal="left" vertical="top" wrapText="1"/>
    </xf>
    <xf numFmtId="0" fontId="56" fillId="0" borderId="6" xfId="0" applyFont="1" applyBorder="1" applyAlignment="1">
      <alignment horizontal="center" vertical="center" wrapText="1"/>
    </xf>
    <xf numFmtId="9" fontId="55" fillId="0" borderId="19" xfId="0" applyNumberFormat="1" applyFont="1" applyBorder="1" applyAlignment="1">
      <alignment horizontal="center" vertical="center" wrapText="1"/>
    </xf>
    <xf numFmtId="0" fontId="56" fillId="0" borderId="1" xfId="0" applyFont="1" applyBorder="1" applyAlignment="1">
      <alignment horizontal="justify" vertical="center" wrapText="1"/>
    </xf>
    <xf numFmtId="9" fontId="56" fillId="0" borderId="1" xfId="3" applyFont="1" applyBorder="1" applyAlignment="1">
      <alignment horizontal="center" vertical="top" wrapText="1"/>
    </xf>
    <xf numFmtId="0" fontId="56" fillId="0" borderId="0" xfId="0" applyFont="1" applyAlignment="1">
      <alignment vertical="center" wrapText="1"/>
    </xf>
    <xf numFmtId="0" fontId="35" fillId="12" borderId="2" xfId="0" applyFont="1" applyFill="1" applyBorder="1" applyAlignment="1">
      <alignment vertical="top" wrapText="1"/>
    </xf>
    <xf numFmtId="0" fontId="66" fillId="12" borderId="1" xfId="0" applyFont="1" applyFill="1" applyBorder="1" applyAlignment="1">
      <alignment wrapText="1"/>
    </xf>
    <xf numFmtId="0" fontId="35" fillId="12" borderId="6" xfId="0" applyFont="1" applyFill="1" applyBorder="1" applyAlignment="1">
      <alignment horizontal="center" vertical="center" wrapText="1"/>
    </xf>
    <xf numFmtId="4" fontId="35" fillId="12" borderId="1" xfId="0" applyNumberFormat="1" applyFont="1" applyFill="1" applyBorder="1" applyAlignment="1">
      <alignment horizontal="right" vertical="center"/>
    </xf>
    <xf numFmtId="0" fontId="66" fillId="12" borderId="1" xfId="0" applyFont="1" applyFill="1" applyBorder="1" applyAlignment="1">
      <alignment vertical="center" wrapText="1"/>
    </xf>
    <xf numFmtId="9" fontId="35" fillId="12" borderId="1" xfId="0" applyNumberFormat="1" applyFont="1" applyFill="1" applyBorder="1" applyAlignment="1">
      <alignment horizontal="center" vertical="center" wrapText="1"/>
    </xf>
    <xf numFmtId="0" fontId="67" fillId="12" borderId="1" xfId="0" applyFont="1" applyFill="1" applyBorder="1" applyAlignment="1">
      <alignment vertical="center" wrapText="1"/>
    </xf>
    <xf numFmtId="0" fontId="56" fillId="12" borderId="1" xfId="0" applyFont="1" applyFill="1" applyBorder="1" applyAlignment="1">
      <alignment horizontal="center" vertical="center" wrapText="1"/>
    </xf>
    <xf numFmtId="9" fontId="56" fillId="12" borderId="1" xfId="0" applyNumberFormat="1" applyFont="1" applyFill="1" applyBorder="1" applyAlignment="1">
      <alignment horizontal="center" vertical="center" wrapText="1"/>
    </xf>
    <xf numFmtId="4" fontId="56" fillId="12" borderId="1" xfId="0" applyNumberFormat="1" applyFont="1" applyFill="1" applyBorder="1" applyAlignment="1">
      <alignment horizontal="right" vertical="center"/>
    </xf>
    <xf numFmtId="0" fontId="35" fillId="0" borderId="1" xfId="0" applyFont="1" applyBorder="1" applyAlignment="1">
      <alignment horizontal="left" vertical="center" wrapText="1"/>
    </xf>
    <xf numFmtId="165" fontId="35" fillId="0" borderId="1" xfId="1" applyFont="1" applyBorder="1" applyAlignment="1">
      <alignment horizontal="center" vertical="center" wrapText="1"/>
    </xf>
    <xf numFmtId="165" fontId="35" fillId="0" borderId="1" xfId="1" applyFont="1" applyBorder="1" applyAlignment="1">
      <alignment horizontal="left" vertical="center" wrapText="1"/>
    </xf>
    <xf numFmtId="169" fontId="56" fillId="0" borderId="1" xfId="2" applyNumberFormat="1" applyFont="1" applyBorder="1" applyAlignment="1">
      <alignment horizontal="right" vertical="center" wrapText="1"/>
    </xf>
    <xf numFmtId="165" fontId="65" fillId="0" borderId="1" xfId="0" applyNumberFormat="1" applyFont="1" applyBorder="1" applyAlignment="1">
      <alignment vertical="center"/>
    </xf>
    <xf numFmtId="0" fontId="68" fillId="0" borderId="1" xfId="0" applyFont="1" applyBorder="1" applyAlignment="1">
      <alignment vertical="center"/>
    </xf>
    <xf numFmtId="169" fontId="35" fillId="0" borderId="0" xfId="0" applyNumberFormat="1" applyFont="1" applyAlignment="1">
      <alignment vertical="center"/>
    </xf>
    <xf numFmtId="0" fontId="35" fillId="0" borderId="6" xfId="0" applyFont="1" applyBorder="1" applyAlignment="1">
      <alignment horizontal="left" vertical="top" wrapText="1"/>
    </xf>
    <xf numFmtId="0" fontId="35" fillId="0" borderId="1" xfId="0" quotePrefix="1" applyFont="1" applyBorder="1" applyAlignment="1">
      <alignment horizontal="left" vertical="top" wrapText="1"/>
    </xf>
    <xf numFmtId="0" fontId="35" fillId="0" borderId="6" xfId="0" applyFont="1" applyBorder="1" applyAlignment="1">
      <alignment horizontal="center" vertical="center" wrapText="1"/>
    </xf>
    <xf numFmtId="9" fontId="35" fillId="0" borderId="1" xfId="3" applyFont="1" applyBorder="1" applyAlignment="1">
      <alignment horizontal="center" vertical="top" wrapText="1"/>
    </xf>
    <xf numFmtId="0" fontId="9" fillId="0" borderId="0" xfId="0" applyFont="1" applyAlignment="1">
      <alignment horizontal="left" vertical="center" wrapText="1"/>
    </xf>
    <xf numFmtId="165" fontId="12" fillId="0" borderId="1" xfId="1" applyFont="1" applyBorder="1" applyAlignment="1">
      <alignment horizontal="justify" vertical="center" wrapText="1"/>
    </xf>
    <xf numFmtId="0" fontId="12" fillId="0" borderId="0" xfId="0" applyFont="1" applyAlignment="1">
      <alignment horizontal="left" vertical="center" wrapText="1"/>
    </xf>
    <xf numFmtId="0" fontId="9" fillId="3" borderId="3" xfId="0" applyFont="1" applyFill="1" applyBorder="1" applyAlignment="1">
      <alignment horizontal="left" vertical="center" indent="1"/>
    </xf>
    <xf numFmtId="0" fontId="12" fillId="3" borderId="3" xfId="0" applyFont="1" applyFill="1" applyBorder="1" applyAlignment="1">
      <alignment horizontal="center" vertical="center"/>
    </xf>
    <xf numFmtId="9" fontId="9" fillId="0" borderId="1" xfId="0" applyNumberFormat="1" applyFont="1" applyBorder="1" applyAlignment="1">
      <alignment horizontal="center" vertical="top" wrapText="1"/>
    </xf>
    <xf numFmtId="169" fontId="9" fillId="0" borderId="1" xfId="2" applyNumberFormat="1" applyFont="1" applyBorder="1" applyAlignment="1">
      <alignment vertical="top" wrapText="1"/>
    </xf>
    <xf numFmtId="0" fontId="7" fillId="0" borderId="1" xfId="0" applyFont="1" applyBorder="1" applyAlignment="1">
      <alignment horizontal="left" vertical="top" wrapText="1" indent="1"/>
    </xf>
    <xf numFmtId="0" fontId="7" fillId="0" borderId="1" xfId="0" applyFont="1" applyBorder="1" applyAlignment="1">
      <alignment horizontal="center" vertical="top" wrapText="1"/>
    </xf>
    <xf numFmtId="169" fontId="12" fillId="0" borderId="1" xfId="2" applyNumberFormat="1" applyFont="1" applyBorder="1" applyAlignment="1">
      <alignment vertical="top" wrapText="1"/>
    </xf>
    <xf numFmtId="0" fontId="12" fillId="0" borderId="1" xfId="0" applyFont="1" applyBorder="1" applyAlignment="1">
      <alignment horizontal="center" vertical="top" wrapText="1"/>
    </xf>
    <xf numFmtId="0" fontId="7" fillId="0" borderId="1" xfId="0" applyFont="1" applyBorder="1" applyAlignment="1">
      <alignment vertical="top" wrapText="1"/>
    </xf>
    <xf numFmtId="0" fontId="9" fillId="0" borderId="1" xfId="0" applyFont="1" applyBorder="1" applyAlignment="1">
      <alignment horizontal="center" vertical="top" wrapText="1"/>
    </xf>
    <xf numFmtId="9" fontId="12" fillId="0" borderId="1" xfId="0" applyNumberFormat="1" applyFont="1" applyBorder="1" applyAlignment="1">
      <alignment horizontal="center" vertical="top" wrapText="1"/>
    </xf>
    <xf numFmtId="0" fontId="7" fillId="0" borderId="1" xfId="0" applyFont="1" applyBorder="1" applyAlignment="1">
      <alignment horizontal="justify" vertical="center" wrapText="1"/>
    </xf>
    <xf numFmtId="0" fontId="7" fillId="0" borderId="1" xfId="0" applyFont="1" applyBorder="1" applyAlignment="1">
      <alignment horizontal="left" vertical="center" wrapText="1" indent="1"/>
    </xf>
    <xf numFmtId="0" fontId="7" fillId="0" borderId="1" xfId="0" applyFont="1" applyBorder="1" applyAlignment="1">
      <alignment horizontal="center" vertical="center" wrapText="1"/>
    </xf>
    <xf numFmtId="9" fontId="9" fillId="0" borderId="1" xfId="3" applyFont="1" applyBorder="1" applyAlignment="1">
      <alignment horizontal="center" vertical="center" wrapText="1"/>
    </xf>
    <xf numFmtId="1" fontId="9" fillId="0" borderId="1" xfId="0" applyNumberFormat="1" applyFont="1" applyBorder="1" applyAlignment="1">
      <alignment horizontal="center" vertical="center" wrapText="1"/>
    </xf>
    <xf numFmtId="1" fontId="12" fillId="0" borderId="1" xfId="0" applyNumberFormat="1" applyFont="1" applyBorder="1" applyAlignment="1">
      <alignment horizontal="center" vertical="center" wrapText="1"/>
    </xf>
    <xf numFmtId="0" fontId="12" fillId="0" borderId="5" xfId="0" applyFont="1" applyBorder="1" applyAlignment="1">
      <alignment horizontal="center" vertical="center" wrapText="1"/>
    </xf>
    <xf numFmtId="0" fontId="7" fillId="0" borderId="9" xfId="0" applyFont="1" applyBorder="1" applyAlignment="1">
      <alignment horizontal="left" vertical="center" wrapText="1" indent="1"/>
    </xf>
    <xf numFmtId="0" fontId="7" fillId="0" borderId="5" xfId="0" applyFont="1" applyBorder="1" applyAlignment="1">
      <alignment horizontal="justify"/>
    </xf>
    <xf numFmtId="0" fontId="12" fillId="0" borderId="11" xfId="0" applyFont="1" applyBorder="1" applyAlignment="1">
      <alignment horizontal="center" vertical="center" wrapText="1"/>
    </xf>
    <xf numFmtId="1" fontId="12" fillId="0" borderId="5" xfId="0" applyNumberFormat="1" applyFont="1" applyBorder="1" applyAlignment="1">
      <alignment horizontal="center" vertical="center" wrapText="1"/>
    </xf>
    <xf numFmtId="165" fontId="12" fillId="0" borderId="5" xfId="1" applyFont="1" applyBorder="1" applyAlignment="1">
      <alignment horizontal="center" vertical="center" wrapText="1"/>
    </xf>
    <xf numFmtId="0" fontId="12" fillId="0" borderId="4" xfId="0" applyFont="1" applyBorder="1" applyAlignment="1">
      <alignment vertical="center" wrapText="1"/>
    </xf>
    <xf numFmtId="0" fontId="7" fillId="0" borderId="5" xfId="0" applyFont="1" applyBorder="1" applyAlignment="1">
      <alignment horizontal="justify" vertical="center" wrapText="1"/>
    </xf>
    <xf numFmtId="0" fontId="12" fillId="0" borderId="10" xfId="0" applyFont="1" applyBorder="1" applyAlignment="1">
      <alignment horizontal="center" vertical="center" wrapText="1"/>
    </xf>
    <xf numFmtId="0" fontId="12" fillId="0" borderId="6" xfId="0" applyFont="1" applyBorder="1" applyAlignment="1">
      <alignment horizontal="justify" vertical="center" wrapText="1"/>
    </xf>
    <xf numFmtId="0" fontId="12" fillId="0" borderId="12" xfId="0" applyFont="1" applyBorder="1" applyAlignment="1">
      <alignment horizontal="center" vertical="center" wrapText="1"/>
    </xf>
    <xf numFmtId="1" fontId="12" fillId="0" borderId="6" xfId="0" applyNumberFormat="1" applyFont="1" applyBorder="1" applyAlignment="1">
      <alignment horizontal="center" vertical="center" wrapText="1"/>
    </xf>
    <xf numFmtId="165" fontId="12" fillId="0" borderId="6" xfId="1" applyFont="1" applyBorder="1" applyAlignment="1">
      <alignment horizontal="center" vertical="center" wrapText="1"/>
    </xf>
    <xf numFmtId="0" fontId="69" fillId="0" borderId="5" xfId="0" applyFont="1" applyBorder="1" applyAlignment="1">
      <alignment horizontal="left" vertical="center" wrapText="1" indent="1"/>
    </xf>
    <xf numFmtId="0" fontId="9" fillId="0" borderId="5" xfId="0" applyFont="1" applyBorder="1" applyAlignment="1">
      <alignment horizontal="center" vertical="center" wrapText="1"/>
    </xf>
    <xf numFmtId="0" fontId="9" fillId="0" borderId="11" xfId="0" applyFont="1" applyBorder="1" applyAlignment="1">
      <alignment horizontal="justify" vertical="center" wrapText="1"/>
    </xf>
    <xf numFmtId="0" fontId="9" fillId="0" borderId="4" xfId="0" applyFont="1" applyBorder="1" applyAlignment="1">
      <alignment horizontal="justify" vertical="center" wrapText="1"/>
    </xf>
    <xf numFmtId="0" fontId="9" fillId="0" borderId="18" xfId="0" applyFont="1" applyBorder="1" applyAlignment="1">
      <alignment horizontal="center" vertical="center" wrapText="1"/>
    </xf>
    <xf numFmtId="0" fontId="9" fillId="0" borderId="21" xfId="0" applyFont="1" applyBorder="1" applyAlignment="1">
      <alignment horizontal="justify" vertical="center" wrapText="1"/>
    </xf>
    <xf numFmtId="165" fontId="9" fillId="0" borderId="5" xfId="1" applyFont="1" applyBorder="1" applyAlignment="1">
      <alignment horizontal="center" vertical="center" wrapText="1"/>
    </xf>
    <xf numFmtId="0" fontId="9" fillId="0" borderId="5" xfId="0" applyFont="1" applyBorder="1" applyAlignment="1">
      <alignment vertical="center" wrapText="1"/>
    </xf>
    <xf numFmtId="0" fontId="9" fillId="0" borderId="6" xfId="0" applyFont="1" applyBorder="1" applyAlignment="1">
      <alignment horizontal="center" vertical="center" wrapText="1"/>
    </xf>
    <xf numFmtId="0" fontId="9" fillId="0" borderId="8" xfId="0" applyFont="1" applyBorder="1" applyAlignment="1">
      <alignment horizontal="justify" vertical="center" wrapText="1"/>
    </xf>
    <xf numFmtId="9" fontId="9" fillId="0" borderId="5" xfId="3" applyFont="1" applyBorder="1" applyAlignment="1">
      <alignment horizontal="center" vertical="center" wrapText="1"/>
    </xf>
    <xf numFmtId="9" fontId="14" fillId="0" borderId="5" xfId="3" applyFont="1" applyBorder="1" applyAlignment="1">
      <alignment horizontal="center" vertical="center" wrapText="1"/>
    </xf>
    <xf numFmtId="0" fontId="7" fillId="0" borderId="9" xfId="0" applyFont="1" applyBorder="1" applyAlignment="1">
      <alignment horizontal="justify" vertical="center"/>
    </xf>
    <xf numFmtId="0" fontId="12" fillId="0" borderId="9" xfId="0" applyFont="1" applyBorder="1" applyAlignment="1">
      <alignment horizontal="center" vertical="center" wrapText="1"/>
    </xf>
    <xf numFmtId="0" fontId="12" fillId="0" borderId="5" xfId="3" applyNumberFormat="1" applyFont="1" applyBorder="1" applyAlignment="1">
      <alignment horizontal="center" vertical="center" wrapText="1"/>
    </xf>
    <xf numFmtId="0" fontId="16" fillId="0" borderId="5" xfId="3" applyNumberFormat="1" applyFont="1" applyBorder="1" applyAlignment="1">
      <alignment horizontal="center" vertical="center" wrapText="1"/>
    </xf>
    <xf numFmtId="0" fontId="12" fillId="0" borderId="7" xfId="0" applyFont="1" applyBorder="1" applyAlignment="1">
      <alignment horizontal="justify" vertical="center"/>
    </xf>
    <xf numFmtId="0" fontId="12" fillId="0" borderId="7" xfId="0" applyFont="1" applyBorder="1" applyAlignment="1">
      <alignment horizontal="center" vertical="center" wrapText="1"/>
    </xf>
    <xf numFmtId="0" fontId="12" fillId="0" borderId="6" xfId="3" applyNumberFormat="1" applyFont="1" applyBorder="1" applyAlignment="1">
      <alignment horizontal="center" vertical="center" wrapText="1"/>
    </xf>
    <xf numFmtId="0" fontId="16" fillId="0" borderId="6" xfId="3" applyNumberFormat="1" applyFont="1" applyBorder="1" applyAlignment="1">
      <alignment horizontal="center" vertical="center" wrapText="1"/>
    </xf>
    <xf numFmtId="0" fontId="7" fillId="0" borderId="6" xfId="0" applyFont="1" applyBorder="1" applyAlignment="1">
      <alignment horizontal="justify" vertical="center" wrapText="1"/>
    </xf>
    <xf numFmtId="0" fontId="12" fillId="0" borderId="6" xfId="0" applyFont="1" applyBorder="1" applyAlignment="1">
      <alignment horizontal="center" vertical="center" wrapText="1"/>
    </xf>
    <xf numFmtId="9" fontId="12" fillId="0" borderId="1" xfId="3" applyFont="1" applyBorder="1" applyAlignment="1">
      <alignment horizontal="center" vertical="center" wrapText="1"/>
    </xf>
    <xf numFmtId="9" fontId="21" fillId="0" borderId="1" xfId="0" applyNumberFormat="1" applyFont="1" applyBorder="1" applyAlignment="1">
      <alignment horizontal="center" vertical="center" wrapText="1"/>
    </xf>
    <xf numFmtId="0" fontId="18" fillId="0" borderId="1" xfId="0" applyFont="1" applyBorder="1" applyAlignment="1">
      <alignment horizontal="center" vertical="center" wrapText="1"/>
    </xf>
    <xf numFmtId="9" fontId="18" fillId="0" borderId="1" xfId="0" applyNumberFormat="1" applyFont="1" applyBorder="1" applyAlignment="1">
      <alignment horizontal="center" vertical="center" wrapText="1"/>
    </xf>
    <xf numFmtId="0" fontId="21" fillId="0" borderId="1" xfId="0" applyFont="1" applyBorder="1" applyAlignment="1">
      <alignment horizontal="center" vertical="center" wrapText="1"/>
    </xf>
    <xf numFmtId="9" fontId="18" fillId="0" borderId="1" xfId="0" quotePrefix="1" applyNumberFormat="1" applyFont="1" applyBorder="1" applyAlignment="1">
      <alignment horizontal="center" vertical="center" wrapText="1"/>
    </xf>
    <xf numFmtId="169" fontId="9" fillId="0" borderId="1" xfId="0" applyNumberFormat="1" applyFont="1" applyBorder="1" applyAlignment="1">
      <alignment vertical="top" wrapText="1"/>
    </xf>
    <xf numFmtId="0" fontId="18" fillId="0" borderId="1" xfId="0" quotePrefix="1" applyFont="1" applyBorder="1" applyAlignment="1">
      <alignment horizontal="center" vertical="center" wrapText="1"/>
    </xf>
    <xf numFmtId="0" fontId="7" fillId="0" borderId="0" xfId="0" applyFont="1" applyAlignment="1">
      <alignment horizontal="center"/>
    </xf>
    <xf numFmtId="0" fontId="9" fillId="3" borderId="3" xfId="0" applyFont="1" applyFill="1" applyBorder="1" applyAlignment="1">
      <alignment horizontal="left" vertical="center"/>
    </xf>
    <xf numFmtId="9" fontId="9" fillId="0" borderId="1" xfId="1" applyNumberFormat="1" applyFont="1" applyBorder="1" applyAlignment="1">
      <alignment horizontal="center" vertical="center"/>
    </xf>
    <xf numFmtId="0" fontId="70" fillId="5" borderId="14" xfId="0" applyFont="1" applyFill="1" applyBorder="1" applyAlignment="1">
      <alignment vertical="center" wrapText="1"/>
    </xf>
    <xf numFmtId="9" fontId="12" fillId="0" borderId="5" xfId="3" applyFont="1" applyBorder="1" applyAlignment="1">
      <alignment horizontal="center" vertical="center"/>
    </xf>
    <xf numFmtId="9" fontId="12" fillId="4" borderId="5" xfId="0" applyNumberFormat="1" applyFont="1" applyFill="1" applyBorder="1" applyAlignment="1">
      <alignment horizontal="center" vertical="center"/>
    </xf>
    <xf numFmtId="9" fontId="12" fillId="4" borderId="1" xfId="0" applyNumberFormat="1" applyFont="1" applyFill="1" applyBorder="1" applyAlignment="1">
      <alignment horizontal="center" vertical="center"/>
    </xf>
    <xf numFmtId="165" fontId="70" fillId="0" borderId="14" xfId="1" applyFont="1" applyBorder="1" applyAlignment="1">
      <alignment vertical="center"/>
    </xf>
    <xf numFmtId="0" fontId="71" fillId="5" borderId="14" xfId="0" applyFont="1" applyFill="1" applyBorder="1" applyAlignment="1">
      <alignment vertical="center" wrapText="1"/>
    </xf>
    <xf numFmtId="0" fontId="71" fillId="5" borderId="14" xfId="0" applyFont="1" applyFill="1" applyBorder="1" applyAlignment="1">
      <alignment horizontal="left" wrapText="1"/>
    </xf>
    <xf numFmtId="0" fontId="71" fillId="0" borderId="14" xfId="0" applyFont="1" applyBorder="1" applyAlignment="1">
      <alignment wrapText="1"/>
    </xf>
    <xf numFmtId="0" fontId="71" fillId="5" borderId="14" xfId="0" applyFont="1" applyFill="1" applyBorder="1" applyAlignment="1">
      <alignment horizontal="center" wrapText="1"/>
    </xf>
    <xf numFmtId="165" fontId="71" fillId="0" borderId="14" xfId="1" applyFont="1" applyBorder="1" applyAlignment="1">
      <alignment vertical="top" wrapText="1"/>
    </xf>
    <xf numFmtId="165" fontId="71" fillId="0" borderId="14" xfId="1" applyFont="1" applyBorder="1" applyAlignment="1">
      <alignment vertical="center"/>
    </xf>
    <xf numFmtId="0" fontId="71" fillId="0" borderId="14" xfId="0" applyFont="1" applyBorder="1" applyAlignment="1">
      <alignment horizontal="left" vertical="center" wrapText="1"/>
    </xf>
    <xf numFmtId="9" fontId="11" fillId="0" borderId="1" xfId="3" applyFont="1" applyBorder="1" applyAlignment="1">
      <alignment horizontal="center" vertical="center"/>
    </xf>
    <xf numFmtId="0" fontId="38" fillId="0" borderId="1" xfId="0" applyFont="1" applyBorder="1" applyAlignment="1">
      <alignment horizontal="center" vertical="center"/>
    </xf>
    <xf numFmtId="0" fontId="71" fillId="0" borderId="14" xfId="0" applyFont="1" applyBorder="1" applyAlignment="1">
      <alignment horizontal="left" wrapText="1"/>
    </xf>
    <xf numFmtId="0" fontId="36" fillId="0" borderId="1" xfId="0" applyFont="1" applyBorder="1" applyAlignment="1">
      <alignment vertical="top" wrapText="1"/>
    </xf>
    <xf numFmtId="9" fontId="36" fillId="0" borderId="1" xfId="3" applyFont="1" applyBorder="1" applyAlignment="1">
      <alignment horizontal="center" vertical="center"/>
    </xf>
    <xf numFmtId="169" fontId="36" fillId="0" borderId="1" xfId="2" applyNumberFormat="1" applyFont="1" applyBorder="1" applyAlignment="1">
      <alignment vertical="top" wrapText="1"/>
    </xf>
    <xf numFmtId="0" fontId="36" fillId="0" borderId="0" xfId="0" applyFont="1" applyAlignment="1">
      <alignment vertical="center"/>
    </xf>
    <xf numFmtId="0" fontId="70" fillId="5" borderId="14" xfId="0" applyFont="1" applyFill="1" applyBorder="1" applyAlignment="1">
      <alignment vertical="top" wrapText="1"/>
    </xf>
    <xf numFmtId="165" fontId="70" fillId="5" borderId="14" xfId="1" applyFont="1" applyFill="1" applyBorder="1" applyAlignment="1">
      <alignment vertical="top" wrapText="1"/>
    </xf>
    <xf numFmtId="9" fontId="12" fillId="0" borderId="5" xfId="0" applyNumberFormat="1" applyFont="1" applyBorder="1" applyAlignment="1">
      <alignment horizontal="center" vertical="center"/>
    </xf>
    <xf numFmtId="9" fontId="15" fillId="0" borderId="1" xfId="1" applyNumberFormat="1" applyFont="1" applyBorder="1" applyAlignment="1">
      <alignment horizontal="center" vertical="center"/>
    </xf>
    <xf numFmtId="0" fontId="70" fillId="5" borderId="14" xfId="0" applyFont="1" applyFill="1" applyBorder="1" applyAlignment="1">
      <alignment horizontal="left" wrapText="1"/>
    </xf>
    <xf numFmtId="0" fontId="70" fillId="5" borderId="14" xfId="0" applyFont="1" applyFill="1" applyBorder="1" applyAlignment="1">
      <alignment horizontal="center" wrapText="1"/>
    </xf>
    <xf numFmtId="165" fontId="70" fillId="5" borderId="14" xfId="1" applyFont="1" applyFill="1" applyBorder="1" applyAlignment="1">
      <alignment horizontal="center" wrapText="1"/>
    </xf>
    <xf numFmtId="0" fontId="70" fillId="0" borderId="14" xfId="0" applyFont="1" applyBorder="1" applyAlignment="1">
      <alignment vertical="center" wrapText="1"/>
    </xf>
    <xf numFmtId="0" fontId="70" fillId="0" borderId="14" xfId="0" applyFont="1" applyBorder="1"/>
    <xf numFmtId="0" fontId="70" fillId="0" borderId="14" xfId="0" applyFont="1" applyBorder="1" applyAlignment="1">
      <alignment wrapText="1"/>
    </xf>
    <xf numFmtId="9" fontId="15" fillId="0" borderId="1" xfId="0" applyNumberFormat="1" applyFont="1" applyBorder="1" applyAlignment="1">
      <alignment horizontal="center" vertical="center"/>
    </xf>
    <xf numFmtId="0" fontId="70" fillId="0" borderId="14" xfId="0" applyFont="1" applyBorder="1" applyAlignment="1">
      <alignment vertical="top" wrapText="1"/>
    </xf>
    <xf numFmtId="0" fontId="72" fillId="0" borderId="14" xfId="0" applyFont="1" applyBorder="1" applyAlignment="1">
      <alignment wrapText="1"/>
    </xf>
    <xf numFmtId="0" fontId="72" fillId="0" borderId="14" xfId="0" applyFont="1" applyBorder="1"/>
    <xf numFmtId="0" fontId="70" fillId="0" borderId="14" xfId="0" applyFont="1" applyBorder="1" applyAlignment="1">
      <alignment horizontal="left" vertical="top" wrapText="1"/>
    </xf>
    <xf numFmtId="0" fontId="70" fillId="5" borderId="14" xfId="0" applyFont="1" applyFill="1" applyBorder="1" applyAlignment="1">
      <alignment horizontal="left" vertical="top" wrapText="1"/>
    </xf>
    <xf numFmtId="165" fontId="70" fillId="5" borderId="14" xfId="1" applyFont="1" applyFill="1" applyBorder="1" applyAlignment="1">
      <alignment horizontal="left" vertical="top" wrapText="1"/>
    </xf>
    <xf numFmtId="167" fontId="12" fillId="4" borderId="1" xfId="0" applyNumberFormat="1" applyFont="1" applyFill="1" applyBorder="1" applyAlignment="1">
      <alignment horizontal="center" vertical="center"/>
    </xf>
    <xf numFmtId="0" fontId="70" fillId="0" borderId="14" xfId="0" applyFont="1" applyBorder="1" applyAlignment="1">
      <alignment horizontal="left" wrapText="1"/>
    </xf>
    <xf numFmtId="0" fontId="54" fillId="0" borderId="1" xfId="0" applyFont="1" applyBorder="1" applyAlignment="1">
      <alignment horizontal="center" vertical="center"/>
    </xf>
    <xf numFmtId="0" fontId="34" fillId="0" borderId="1" xfId="0" applyFont="1" applyBorder="1" applyAlignment="1">
      <alignment vertical="center" wrapText="1"/>
    </xf>
    <xf numFmtId="169" fontId="34" fillId="0" borderId="1" xfId="2" applyNumberFormat="1" applyFont="1" applyBorder="1" applyAlignment="1">
      <alignment horizontal="center" vertical="center" wrapText="1"/>
    </xf>
    <xf numFmtId="169" fontId="73" fillId="0" borderId="1" xfId="2" applyNumberFormat="1" applyFont="1" applyBorder="1" applyAlignment="1">
      <alignment horizontal="center" vertical="center" wrapText="1"/>
    </xf>
    <xf numFmtId="169" fontId="73" fillId="0" borderId="1" xfId="2" quotePrefix="1" applyNumberFormat="1" applyFont="1" applyBorder="1" applyAlignment="1">
      <alignment horizontal="center" vertical="center" wrapText="1"/>
    </xf>
    <xf numFmtId="165" fontId="73" fillId="0" borderId="1" xfId="1" applyFont="1" applyBorder="1" applyAlignment="1">
      <alignment vertical="center"/>
    </xf>
    <xf numFmtId="9" fontId="11" fillId="0" borderId="1" xfId="0" applyNumberFormat="1" applyFont="1" applyBorder="1" applyAlignment="1">
      <alignment horizontal="center" vertical="center" wrapText="1"/>
    </xf>
    <xf numFmtId="0" fontId="34" fillId="0" borderId="4" xfId="0" applyFont="1" applyBorder="1" applyAlignment="1">
      <alignment vertical="center"/>
    </xf>
    <xf numFmtId="3" fontId="73" fillId="0" borderId="1" xfId="0" applyNumberFormat="1" applyFont="1" applyBorder="1" applyAlignment="1">
      <alignment horizontal="right" vertical="top" wrapText="1" indent="1"/>
    </xf>
    <xf numFmtId="0" fontId="59" fillId="0" borderId="4" xfId="0" applyFont="1" applyBorder="1" applyAlignment="1">
      <alignment vertical="center" wrapText="1"/>
    </xf>
    <xf numFmtId="0" fontId="59" fillId="0" borderId="4" xfId="0" applyFont="1" applyBorder="1" applyAlignment="1">
      <alignment horizontal="left" vertical="center" wrapText="1"/>
    </xf>
    <xf numFmtId="0" fontId="59" fillId="0" borderId="4" xfId="0" applyFont="1" applyBorder="1" applyAlignment="1">
      <alignment horizontal="center" vertical="justify" wrapText="1"/>
    </xf>
    <xf numFmtId="0" fontId="59" fillId="0" borderId="4" xfId="0" applyFont="1" applyBorder="1" applyAlignment="1">
      <alignment horizontal="left" vertical="center"/>
    </xf>
    <xf numFmtId="0" fontId="34" fillId="0" borderId="4" xfId="0" applyFont="1" applyBorder="1" applyAlignment="1">
      <alignment horizontal="left" vertical="center" wrapText="1"/>
    </xf>
    <xf numFmtId="0" fontId="34" fillId="0" borderId="4" xfId="0" applyFont="1" applyBorder="1" applyAlignment="1">
      <alignment horizontal="center" vertical="center"/>
    </xf>
    <xf numFmtId="0" fontId="74" fillId="0" borderId="4" xfId="0" applyFont="1" applyBorder="1" applyAlignment="1">
      <alignment horizontal="left" vertical="center" wrapText="1"/>
    </xf>
    <xf numFmtId="3" fontId="34" fillId="0" borderId="1" xfId="0" applyNumberFormat="1" applyFont="1" applyBorder="1" applyAlignment="1">
      <alignment vertical="top" wrapText="1"/>
    </xf>
    <xf numFmtId="0" fontId="35" fillId="0" borderId="14" xfId="0" applyFont="1" applyBorder="1" applyAlignment="1">
      <alignment vertical="top" wrapText="1"/>
    </xf>
    <xf numFmtId="0" fontId="34" fillId="0" borderId="14" xfId="0" applyFont="1" applyBorder="1" applyAlignment="1">
      <alignment horizontal="center" vertical="top" wrapText="1"/>
    </xf>
    <xf numFmtId="0" fontId="35" fillId="0" borderId="14" xfId="0" applyFont="1" applyBorder="1" applyAlignment="1">
      <alignment horizontal="center" vertical="top" wrapText="1"/>
    </xf>
    <xf numFmtId="3" fontId="34" fillId="0" borderId="15" xfId="0" applyNumberFormat="1" applyFont="1" applyBorder="1" applyAlignment="1">
      <alignment vertical="top" wrapText="1"/>
    </xf>
    <xf numFmtId="165" fontId="15" fillId="0" borderId="1" xfId="1" applyFont="1" applyBorder="1" applyAlignment="1">
      <alignment horizontal="center" vertical="center" wrapText="1"/>
    </xf>
    <xf numFmtId="0" fontId="75" fillId="0" borderId="14" xfId="0" applyFont="1" applyBorder="1" applyAlignment="1">
      <alignment vertical="top" wrapText="1"/>
    </xf>
    <xf numFmtId="0" fontId="73" fillId="0" borderId="14" xfId="0" applyFont="1" applyBorder="1" applyAlignment="1">
      <alignment vertical="top" wrapText="1"/>
    </xf>
    <xf numFmtId="0" fontId="75" fillId="0" borderId="14" xfId="0" applyFont="1" applyBorder="1" applyAlignment="1">
      <alignment horizontal="center" vertical="top" wrapText="1"/>
    </xf>
    <xf numFmtId="3" fontId="75" fillId="0" borderId="15" xfId="0" applyNumberFormat="1" applyFont="1" applyBorder="1" applyAlignment="1">
      <alignment horizontal="right" vertical="top" wrapText="1" indent="1"/>
    </xf>
    <xf numFmtId="170" fontId="70" fillId="0" borderId="20" xfId="1" applyNumberFormat="1" applyFont="1" applyBorder="1"/>
    <xf numFmtId="170" fontId="70" fillId="0" borderId="1" xfId="1" applyNumberFormat="1" applyFont="1" applyBorder="1"/>
    <xf numFmtId="170" fontId="70" fillId="0" borderId="1" xfId="1" applyNumberFormat="1" applyFont="1" applyBorder="1" applyAlignment="1">
      <alignment vertical="center"/>
    </xf>
    <xf numFmtId="170" fontId="70" fillId="0" borderId="13" xfId="1" applyNumberFormat="1" applyFont="1" applyBorder="1" applyAlignment="1">
      <alignment vertical="center"/>
    </xf>
    <xf numFmtId="170" fontId="70" fillId="4" borderId="1" xfId="1" applyNumberFormat="1" applyFont="1" applyFill="1" applyBorder="1"/>
    <xf numFmtId="169" fontId="11" fillId="4" borderId="1" xfId="2" applyNumberFormat="1" applyFont="1" applyFill="1" applyBorder="1" applyAlignment="1" applyProtection="1">
      <alignment horizontal="center" vertical="center" wrapText="1" readingOrder="1"/>
      <protection locked="0"/>
    </xf>
    <xf numFmtId="170" fontId="70" fillId="0" borderId="24" xfId="1" applyNumberFormat="1" applyFont="1" applyBorder="1" applyAlignment="1">
      <alignment vertical="center"/>
    </xf>
    <xf numFmtId="165" fontId="11" fillId="0" borderId="1" xfId="1" applyFont="1" applyBorder="1" applyAlignment="1">
      <alignment horizontal="center" vertical="center" wrapText="1"/>
    </xf>
    <xf numFmtId="170" fontId="70" fillId="0" borderId="16" xfId="1" applyNumberFormat="1" applyFont="1" applyBorder="1" applyAlignment="1">
      <alignment horizontal="center" vertical="center" wrapText="1"/>
    </xf>
    <xf numFmtId="170" fontId="70" fillId="0" borderId="16" xfId="1" applyNumberFormat="1" applyFont="1" applyBorder="1"/>
    <xf numFmtId="0" fontId="76" fillId="0" borderId="17" xfId="356" applyFont="1" applyBorder="1"/>
    <xf numFmtId="170" fontId="70" fillId="0" borderId="13" xfId="1" applyNumberFormat="1" applyFont="1" applyBorder="1"/>
    <xf numFmtId="170" fontId="70" fillId="0" borderId="25" xfId="1" applyNumberFormat="1" applyFont="1" applyBorder="1"/>
    <xf numFmtId="3" fontId="77" fillId="0" borderId="1" xfId="0" applyNumberFormat="1" applyFont="1" applyBorder="1" applyAlignment="1">
      <alignment horizontal="right" vertical="center" wrapText="1"/>
    </xf>
    <xf numFmtId="165" fontId="78" fillId="0" borderId="1" xfId="1" applyFont="1" applyBorder="1" applyAlignment="1">
      <alignment horizontal="right" vertical="center"/>
    </xf>
    <xf numFmtId="2" fontId="78" fillId="0" borderId="1" xfId="1" applyNumberFormat="1" applyFont="1" applyBorder="1" applyAlignment="1">
      <alignment horizontal="center" vertical="center"/>
    </xf>
    <xf numFmtId="3" fontId="78" fillId="0" borderId="1" xfId="0" applyNumberFormat="1" applyFont="1" applyBorder="1" applyAlignment="1">
      <alignment horizontal="right" vertical="center" wrapText="1"/>
    </xf>
    <xf numFmtId="3" fontId="17" fillId="0" borderId="26" xfId="0" applyNumberFormat="1" applyFont="1" applyBorder="1" applyAlignment="1">
      <alignment horizontal="right" vertical="center" wrapText="1"/>
    </xf>
    <xf numFmtId="165" fontId="78" fillId="0" borderId="26" xfId="0" applyNumberFormat="1" applyFont="1" applyBorder="1" applyAlignment="1">
      <alignment vertical="center"/>
    </xf>
    <xf numFmtId="0" fontId="54" fillId="0" borderId="26" xfId="0" applyFont="1" applyBorder="1" applyAlignment="1">
      <alignment vertical="center"/>
    </xf>
    <xf numFmtId="0" fontId="12" fillId="0" borderId="0" xfId="0" applyFont="1" applyAlignment="1">
      <alignment horizontal="center" vertical="center" wrapText="1"/>
    </xf>
    <xf numFmtId="0" fontId="12" fillId="0" borderId="1" xfId="0" applyFont="1" applyBorder="1" applyAlignment="1">
      <alignment vertical="top"/>
    </xf>
    <xf numFmtId="0" fontId="9" fillId="0" borderId="1" xfId="0" applyFont="1" applyBorder="1" applyAlignment="1">
      <alignment horizontal="center" vertical="top"/>
    </xf>
    <xf numFmtId="0" fontId="9" fillId="0" borderId="5" xfId="0" applyFont="1" applyBorder="1" applyAlignment="1">
      <alignment horizontal="center" vertical="top"/>
    </xf>
    <xf numFmtId="0" fontId="12" fillId="0" borderId="5" xfId="0" applyFont="1" applyBorder="1" applyAlignment="1">
      <alignment horizontal="left" vertical="center" wrapText="1" indent="1"/>
    </xf>
    <xf numFmtId="0" fontId="12" fillId="0" borderId="5" xfId="0" applyFont="1" applyBorder="1" applyAlignment="1">
      <alignment horizontal="justify" vertical="top"/>
    </xf>
    <xf numFmtId="169" fontId="12" fillId="0" borderId="5" xfId="2" applyNumberFormat="1" applyFont="1" applyBorder="1" applyAlignment="1">
      <alignment horizontal="justify" vertical="center"/>
    </xf>
    <xf numFmtId="0" fontId="12" fillId="0" borderId="5" xfId="0" applyFont="1" applyBorder="1" applyAlignment="1">
      <alignment horizontal="justify" vertical="center"/>
    </xf>
    <xf numFmtId="0" fontId="9" fillId="0" borderId="18" xfId="0" applyFont="1" applyBorder="1" applyAlignment="1">
      <alignment horizontal="center" vertical="top"/>
    </xf>
    <xf numFmtId="0" fontId="12" fillId="0" borderId="18" xfId="0" applyFont="1" applyBorder="1" applyAlignment="1">
      <alignment horizontal="left" vertical="center" wrapText="1" indent="1"/>
    </xf>
    <xf numFmtId="0" fontId="12" fillId="0" borderId="18" xfId="0" applyFont="1" applyBorder="1" applyAlignment="1">
      <alignment horizontal="justify" vertical="center"/>
    </xf>
    <xf numFmtId="0" fontId="12" fillId="0" borderId="18" xfId="0" applyFont="1" applyBorder="1" applyAlignment="1">
      <alignment horizontal="center" vertical="center"/>
    </xf>
    <xf numFmtId="169" fontId="12" fillId="0" borderId="18" xfId="2" applyNumberFormat="1" applyFont="1" applyBorder="1" applyAlignment="1">
      <alignment horizontal="justify" vertical="center"/>
    </xf>
    <xf numFmtId="0" fontId="9" fillId="0" borderId="6" xfId="0" applyFont="1" applyBorder="1" applyAlignment="1">
      <alignment horizontal="center" vertical="top"/>
    </xf>
    <xf numFmtId="0" fontId="12" fillId="0" borderId="6" xfId="0" applyFont="1" applyBorder="1" applyAlignment="1">
      <alignment horizontal="left" vertical="center" wrapText="1" indent="1"/>
    </xf>
    <xf numFmtId="0" fontId="12" fillId="0" borderId="6" xfId="0" applyFont="1" applyBorder="1" applyAlignment="1">
      <alignment horizontal="justify" vertical="center"/>
    </xf>
    <xf numFmtId="169" fontId="12" fillId="0" borderId="6" xfId="2" applyNumberFormat="1" applyFont="1" applyBorder="1" applyAlignment="1">
      <alignment horizontal="justify" vertical="center"/>
    </xf>
    <xf numFmtId="0" fontId="9" fillId="0" borderId="5" xfId="0" applyFont="1" applyBorder="1" applyAlignment="1">
      <alignment horizontal="justify" vertical="center"/>
    </xf>
    <xf numFmtId="0" fontId="9" fillId="0" borderId="18" xfId="0" applyFont="1" applyBorder="1" applyAlignment="1">
      <alignment horizontal="justify" vertical="center"/>
    </xf>
    <xf numFmtId="0" fontId="9" fillId="0" borderId="18" xfId="0" applyFont="1" applyBorder="1" applyAlignment="1">
      <alignment horizontal="center" vertical="center"/>
    </xf>
    <xf numFmtId="169" fontId="9" fillId="0" borderId="18" xfId="2" applyNumberFormat="1" applyFont="1" applyBorder="1" applyAlignment="1">
      <alignment horizontal="justify" vertical="center"/>
    </xf>
    <xf numFmtId="0" fontId="9" fillId="0" borderId="6" xfId="0" applyFont="1" applyBorder="1" applyAlignment="1">
      <alignment horizontal="justify" vertical="center"/>
    </xf>
    <xf numFmtId="0" fontId="9" fillId="0" borderId="6" xfId="0" applyFont="1" applyBorder="1" applyAlignment="1">
      <alignment horizontal="center" vertical="center"/>
    </xf>
    <xf numFmtId="169" fontId="9" fillId="0" borderId="6" xfId="2" applyNumberFormat="1" applyFont="1" applyBorder="1" applyAlignment="1">
      <alignment horizontal="justify" vertical="center"/>
    </xf>
    <xf numFmtId="0" fontId="12" fillId="0" borderId="5" xfId="0" applyFont="1" applyBorder="1" applyAlignment="1">
      <alignment horizontal="left" vertical="top" wrapText="1" indent="1"/>
    </xf>
    <xf numFmtId="0" fontId="12" fillId="0" borderId="6" xfId="0" applyFont="1" applyBorder="1" applyAlignment="1">
      <alignment horizontal="left" vertical="top" wrapText="1" indent="1"/>
    </xf>
    <xf numFmtId="0" fontId="12" fillId="0" borderId="6" xfId="0" applyFont="1" applyBorder="1" applyAlignment="1">
      <alignment horizontal="justify" vertical="top"/>
    </xf>
    <xf numFmtId="0" fontId="12" fillId="0" borderId="1" xfId="0" applyFont="1" applyBorder="1" applyAlignment="1">
      <alignment horizontal="center" vertical="top"/>
    </xf>
    <xf numFmtId="0" fontId="12" fillId="0" borderId="1" xfId="0" applyFont="1" applyBorder="1" applyAlignment="1">
      <alignment horizontal="justify" vertical="top"/>
    </xf>
    <xf numFmtId="169" fontId="12" fillId="0" borderId="1" xfId="2" applyNumberFormat="1" applyFont="1" applyBorder="1" applyAlignment="1">
      <alignment horizontal="justify" vertical="top"/>
    </xf>
    <xf numFmtId="0" fontId="12" fillId="0" borderId="0" xfId="0" applyFont="1" applyAlignment="1">
      <alignment vertical="top"/>
    </xf>
    <xf numFmtId="0" fontId="9" fillId="0" borderId="1" xfId="0" applyFont="1" applyBorder="1" applyAlignment="1">
      <alignment horizontal="justify" vertical="top"/>
    </xf>
    <xf numFmtId="0" fontId="9" fillId="0" borderId="5" xfId="0" applyFont="1" applyBorder="1" applyAlignment="1">
      <alignment horizontal="justify" vertical="top"/>
    </xf>
    <xf numFmtId="0" fontId="9" fillId="0" borderId="6" xfId="0" applyFont="1" applyBorder="1" applyAlignment="1">
      <alignment horizontal="justify" vertical="top"/>
    </xf>
    <xf numFmtId="0" fontId="7" fillId="0" borderId="0" xfId="0" applyFont="1" applyAlignment="1">
      <alignment vertical="top"/>
    </xf>
    <xf numFmtId="0" fontId="12" fillId="0" borderId="5" xfId="0" applyFont="1" applyBorder="1" applyAlignment="1">
      <alignment horizontal="justify" vertical="top" wrapText="1"/>
    </xf>
    <xf numFmtId="0" fontId="12" fillId="0" borderId="5" xfId="0" applyFont="1" applyBorder="1" applyAlignment="1">
      <alignment horizontal="center" vertical="top" wrapText="1"/>
    </xf>
    <xf numFmtId="165" fontId="12" fillId="0" borderId="5" xfId="1" applyFont="1" applyBorder="1" applyAlignment="1">
      <alignment horizontal="justify" vertical="top" wrapText="1"/>
    </xf>
    <xf numFmtId="0" fontId="12" fillId="0" borderId="5" xfId="0" applyFont="1" applyBorder="1" applyAlignment="1">
      <alignment horizontal="left" vertical="top" wrapText="1"/>
    </xf>
    <xf numFmtId="165" fontId="12" fillId="0" borderId="6" xfId="1" applyFont="1" applyBorder="1" applyAlignment="1">
      <alignment horizontal="justify" vertical="center" wrapText="1"/>
    </xf>
    <xf numFmtId="0" fontId="9" fillId="0" borderId="5" xfId="0" applyFont="1" applyBorder="1" applyAlignment="1">
      <alignment horizontal="justify" vertical="center" wrapText="1"/>
    </xf>
    <xf numFmtId="165" fontId="9" fillId="0" borderId="5" xfId="1" applyFont="1" applyBorder="1" applyAlignment="1">
      <alignment horizontal="justify" vertical="center" wrapText="1"/>
    </xf>
    <xf numFmtId="0" fontId="9" fillId="0" borderId="6" xfId="0" applyFont="1" applyBorder="1" applyAlignment="1">
      <alignment horizontal="justify" vertical="center" wrapText="1"/>
    </xf>
    <xf numFmtId="165" fontId="9" fillId="0" borderId="6" xfId="1" applyFont="1" applyBorder="1" applyAlignment="1">
      <alignment horizontal="justify" vertical="center" wrapText="1"/>
    </xf>
    <xf numFmtId="0" fontId="12" fillId="0" borderId="18" xfId="0" applyFont="1" applyBorder="1" applyAlignment="1">
      <alignment horizontal="center" vertical="center" wrapText="1"/>
    </xf>
    <xf numFmtId="0" fontId="12" fillId="0" borderId="18" xfId="0" applyFont="1" applyBorder="1" applyAlignment="1">
      <alignment horizontal="justify" vertical="top" wrapText="1"/>
    </xf>
    <xf numFmtId="0" fontId="12" fillId="0" borderId="18" xfId="0" applyFont="1" applyBorder="1" applyAlignment="1">
      <alignment horizontal="justify" vertical="center" wrapText="1"/>
    </xf>
    <xf numFmtId="165" fontId="12" fillId="0" borderId="18" xfId="1" applyFont="1" applyBorder="1" applyAlignment="1">
      <alignment horizontal="justify" vertical="center" wrapText="1"/>
    </xf>
    <xf numFmtId="0" fontId="12" fillId="0" borderId="5" xfId="0" applyFont="1" applyBorder="1" applyAlignment="1">
      <alignment horizontal="justify" vertical="center" wrapText="1"/>
    </xf>
    <xf numFmtId="0" fontId="12" fillId="0" borderId="6" xfId="0" applyFont="1" applyBorder="1" applyAlignment="1">
      <alignment horizontal="center" vertical="top" wrapText="1"/>
    </xf>
    <xf numFmtId="0" fontId="62" fillId="0" borderId="5" xfId="0" applyFont="1" applyBorder="1" applyAlignment="1">
      <alignment horizontal="center" vertical="center"/>
    </xf>
    <xf numFmtId="165" fontId="12" fillId="0" borderId="5" xfId="1" applyFont="1" applyBorder="1" applyAlignment="1">
      <alignment horizontal="justify" vertical="center" wrapText="1"/>
    </xf>
    <xf numFmtId="0" fontId="62" fillId="0" borderId="18" xfId="0" applyFont="1" applyBorder="1" applyAlignment="1">
      <alignment horizontal="center" vertical="center"/>
    </xf>
    <xf numFmtId="0" fontId="62" fillId="0" borderId="6" xfId="0" applyFont="1" applyBorder="1" applyAlignment="1">
      <alignment horizontal="center" vertical="center"/>
    </xf>
    <xf numFmtId="0" fontId="12" fillId="0" borderId="6" xfId="0" applyFont="1" applyBorder="1" applyAlignment="1">
      <alignment horizontal="justify" vertical="top" wrapText="1"/>
    </xf>
    <xf numFmtId="165" fontId="12" fillId="0" borderId="6" xfId="1" applyFont="1" applyBorder="1" applyAlignment="1">
      <alignment horizontal="justify" vertical="top" wrapText="1"/>
    </xf>
    <xf numFmtId="0" fontId="12" fillId="0" borderId="1" xfId="0" applyFont="1" applyBorder="1" applyAlignment="1">
      <alignment horizontal="justify" vertical="top" wrapText="1"/>
    </xf>
    <xf numFmtId="165" fontId="12" fillId="0" borderId="1" xfId="1" applyFont="1" applyBorder="1" applyAlignment="1">
      <alignment horizontal="justify" vertical="top" wrapText="1"/>
    </xf>
    <xf numFmtId="0" fontId="12" fillId="0" borderId="6" xfId="0" applyFont="1" applyBorder="1" applyAlignment="1">
      <alignment horizontal="left" vertical="top" wrapText="1"/>
    </xf>
    <xf numFmtId="0" fontId="9" fillId="4" borderId="1" xfId="0" applyFont="1" applyFill="1" applyBorder="1" applyAlignment="1">
      <alignment horizontal="center" vertical="center" wrapText="1"/>
    </xf>
    <xf numFmtId="0" fontId="9" fillId="4" borderId="1" xfId="0" applyFont="1" applyFill="1" applyBorder="1" applyAlignment="1">
      <alignment horizontal="justify" vertical="center" wrapText="1"/>
    </xf>
    <xf numFmtId="9" fontId="9" fillId="4" borderId="1" xfId="3" applyFont="1" applyFill="1" applyBorder="1" applyAlignment="1">
      <alignment horizontal="center" vertical="center" wrapText="1"/>
    </xf>
    <xf numFmtId="165" fontId="9" fillId="4" borderId="1" xfId="1" applyFont="1" applyFill="1" applyBorder="1" applyAlignment="1">
      <alignment horizontal="justify" vertical="center" wrapText="1"/>
    </xf>
    <xf numFmtId="0" fontId="9" fillId="4" borderId="0" xfId="0" applyFont="1" applyFill="1" applyAlignment="1">
      <alignment horizontal="left" vertical="center" wrapText="1"/>
    </xf>
    <xf numFmtId="0" fontId="12" fillId="0" borderId="18" xfId="0" applyFont="1" applyBorder="1" applyAlignment="1">
      <alignment horizontal="left" vertical="top" wrapText="1"/>
    </xf>
    <xf numFmtId="0" fontId="12" fillId="0" borderId="18" xfId="0" applyFont="1" applyBorder="1" applyAlignment="1">
      <alignment horizontal="center" vertical="top" wrapText="1"/>
    </xf>
    <xf numFmtId="165" fontId="12" fillId="0" borderId="18" xfId="1" applyFont="1" applyBorder="1" applyAlignment="1">
      <alignment horizontal="justify" vertical="top" wrapText="1"/>
    </xf>
    <xf numFmtId="0" fontId="9" fillId="4" borderId="1" xfId="0" applyFont="1" applyFill="1" applyBorder="1" applyAlignment="1">
      <alignment horizontal="left" vertical="center" indent="1"/>
    </xf>
    <xf numFmtId="0" fontId="12" fillId="4" borderId="1" xfId="0" applyFont="1" applyFill="1" applyBorder="1" applyAlignment="1">
      <alignment vertical="center"/>
    </xf>
    <xf numFmtId="165" fontId="9" fillId="4" borderId="1" xfId="0" applyNumberFormat="1" applyFont="1" applyFill="1" applyBorder="1" applyAlignment="1">
      <alignment vertical="center"/>
    </xf>
    <xf numFmtId="0" fontId="9" fillId="0" borderId="1" xfId="0" applyFont="1" applyBorder="1" applyAlignment="1">
      <alignment horizontal="justify" vertical="top" wrapText="1"/>
    </xf>
    <xf numFmtId="169" fontId="79" fillId="4" borderId="1" xfId="357" applyNumberFormat="1" applyFont="1" applyFill="1" applyBorder="1" applyAlignment="1">
      <alignment horizontal="center" vertical="top" wrapText="1"/>
    </xf>
    <xf numFmtId="0" fontId="12" fillId="0" borderId="0" xfId="0" applyFont="1" applyAlignment="1">
      <alignment horizontal="left" vertical="top" wrapText="1"/>
    </xf>
    <xf numFmtId="165" fontId="12" fillId="0" borderId="5" xfId="1" applyFont="1" applyBorder="1" applyAlignment="1">
      <alignment horizontal="left" vertical="top" wrapText="1"/>
    </xf>
    <xf numFmtId="0" fontId="9" fillId="0" borderId="18" xfId="0" applyFont="1" applyBorder="1" applyAlignment="1">
      <alignment horizontal="justify" vertical="center" wrapText="1"/>
    </xf>
    <xf numFmtId="0" fontId="9" fillId="0" borderId="5" xfId="0" applyFont="1" applyBorder="1" applyAlignment="1">
      <alignment horizontal="center" vertical="top" wrapText="1"/>
    </xf>
    <xf numFmtId="0" fontId="9" fillId="0" borderId="5" xfId="0" applyFont="1" applyBorder="1" applyAlignment="1">
      <alignment horizontal="left" vertical="top" wrapText="1"/>
    </xf>
    <xf numFmtId="0" fontId="9" fillId="0" borderId="5" xfId="0" applyFont="1" applyBorder="1" applyAlignment="1">
      <alignment horizontal="justify" vertical="top" wrapText="1"/>
    </xf>
    <xf numFmtId="165" fontId="9" fillId="0" borderId="5" xfId="1" applyFont="1" applyBorder="1" applyAlignment="1">
      <alignment horizontal="justify" vertical="top" wrapText="1"/>
    </xf>
    <xf numFmtId="165" fontId="12" fillId="0" borderId="0" xfId="1" applyFont="1" applyAlignment="1">
      <alignment horizontal="left" vertical="center" wrapText="1"/>
    </xf>
    <xf numFmtId="165" fontId="12" fillId="0" borderId="0" xfId="0" applyNumberFormat="1" applyFont="1" applyAlignment="1">
      <alignment horizontal="left" vertical="center" wrapText="1"/>
    </xf>
    <xf numFmtId="0" fontId="9" fillId="0" borderId="18" xfId="0" applyFont="1" applyBorder="1" applyAlignment="1">
      <alignment horizontal="left" vertical="center" wrapText="1" indent="1"/>
    </xf>
    <xf numFmtId="165" fontId="9" fillId="0" borderId="18" xfId="1" applyFont="1" applyBorder="1" applyAlignment="1">
      <alignment horizontal="justify" vertical="center" wrapText="1"/>
    </xf>
    <xf numFmtId="0" fontId="9" fillId="0" borderId="18" xfId="0" applyFont="1" applyBorder="1" applyAlignment="1">
      <alignment horizontal="center" vertical="top" wrapText="1"/>
    </xf>
    <xf numFmtId="165" fontId="9" fillId="0" borderId="18" xfId="1" applyFont="1" applyBorder="1" applyAlignment="1">
      <alignment horizontal="center" vertical="center" wrapText="1"/>
    </xf>
    <xf numFmtId="0" fontId="9" fillId="0" borderId="6" xfId="0" applyFont="1" applyBorder="1" applyAlignment="1">
      <alignment horizontal="left" vertical="center" wrapText="1" indent="1"/>
    </xf>
    <xf numFmtId="0" fontId="9" fillId="0" borderId="6" xfId="0" applyFont="1" applyBorder="1" applyAlignment="1">
      <alignment horizontal="center" vertical="top" wrapText="1"/>
    </xf>
    <xf numFmtId="165" fontId="12" fillId="0" borderId="18" xfId="1" applyFont="1" applyBorder="1" applyAlignment="1">
      <alignment horizontal="right" vertical="top" wrapText="1"/>
    </xf>
    <xf numFmtId="180" fontId="12" fillId="0" borderId="18" xfId="0" applyNumberFormat="1" applyFont="1" applyBorder="1" applyAlignment="1">
      <alignment horizontal="justify" vertical="top" wrapText="1"/>
    </xf>
    <xf numFmtId="180" fontId="12" fillId="0" borderId="0" xfId="0" applyNumberFormat="1" applyFont="1" applyAlignment="1">
      <alignment horizontal="left" vertical="center" wrapText="1"/>
    </xf>
    <xf numFmtId="169" fontId="80" fillId="4" borderId="6" xfId="357" applyNumberFormat="1" applyFont="1" applyFill="1" applyBorder="1" applyAlignment="1">
      <alignment vertical="top"/>
    </xf>
    <xf numFmtId="0" fontId="12" fillId="0" borderId="18" xfId="0" applyFont="1" applyBorder="1" applyAlignment="1">
      <alignment horizontal="left" vertical="top" wrapText="1" indent="1"/>
    </xf>
    <xf numFmtId="169" fontId="80" fillId="4" borderId="18" xfId="357" applyNumberFormat="1" applyFont="1" applyFill="1" applyBorder="1" applyAlignment="1">
      <alignment vertical="top"/>
    </xf>
    <xf numFmtId="0" fontId="80" fillId="0" borderId="18" xfId="0" applyFont="1" applyBorder="1" applyAlignment="1">
      <alignment vertical="top" wrapText="1"/>
    </xf>
    <xf numFmtId="0" fontId="80" fillId="0" borderId="6" xfId="0" applyFont="1" applyBorder="1" applyAlignment="1">
      <alignment vertical="top" wrapText="1"/>
    </xf>
    <xf numFmtId="0" fontId="80" fillId="0" borderId="6" xfId="0" applyFont="1" applyBorder="1" applyAlignment="1">
      <alignment horizontal="left" vertical="top" wrapText="1"/>
    </xf>
    <xf numFmtId="165" fontId="9" fillId="0" borderId="1" xfId="1" applyFont="1" applyBorder="1" applyAlignment="1">
      <alignment horizontal="justify" vertical="top" wrapText="1"/>
    </xf>
    <xf numFmtId="0" fontId="9" fillId="0" borderId="0" xfId="0" applyFont="1" applyAlignment="1">
      <alignment horizontal="left" vertical="top" wrapText="1"/>
    </xf>
    <xf numFmtId="0" fontId="9" fillId="0" borderId="18" xfId="0" applyFont="1" applyBorder="1" applyAlignment="1">
      <alignment horizontal="left" vertical="top" wrapText="1"/>
    </xf>
    <xf numFmtId="0" fontId="9" fillId="0" borderId="18" xfId="0" applyFont="1" applyBorder="1" applyAlignment="1">
      <alignment horizontal="justify" vertical="top" wrapText="1"/>
    </xf>
    <xf numFmtId="165" fontId="9" fillId="0" borderId="18" xfId="1" applyFont="1" applyBorder="1" applyAlignment="1">
      <alignment horizontal="justify" vertical="top" wrapText="1"/>
    </xf>
    <xf numFmtId="0" fontId="9" fillId="0" borderId="6" xfId="0" applyFont="1" applyBorder="1" applyAlignment="1">
      <alignment horizontal="left" vertical="top" wrapText="1"/>
    </xf>
    <xf numFmtId="0" fontId="9" fillId="0" borderId="6" xfId="0" applyFont="1" applyBorder="1" applyAlignment="1">
      <alignment horizontal="justify" vertical="top" wrapText="1"/>
    </xf>
    <xf numFmtId="165" fontId="9" fillId="0" borderId="6" xfId="1" applyFont="1" applyBorder="1" applyAlignment="1">
      <alignment horizontal="justify" vertical="top" wrapText="1"/>
    </xf>
    <xf numFmtId="165" fontId="12" fillId="0" borderId="5" xfId="1" applyFont="1" applyBorder="1" applyAlignment="1">
      <alignment horizontal="right" vertical="top" wrapText="1" indent="1"/>
    </xf>
    <xf numFmtId="165" fontId="12" fillId="0" borderId="18" xfId="1" applyFont="1" applyBorder="1" applyAlignment="1">
      <alignment horizontal="right" vertical="top" wrapText="1" indent="1"/>
    </xf>
    <xf numFmtId="165" fontId="12" fillId="0" borderId="6" xfId="1" applyFont="1" applyBorder="1" applyAlignment="1">
      <alignment horizontal="right" vertical="top" wrapText="1" indent="1"/>
    </xf>
    <xf numFmtId="165" fontId="12" fillId="0" borderId="5" xfId="1" applyFont="1" applyBorder="1" applyAlignment="1">
      <alignment vertical="top" wrapText="1"/>
    </xf>
    <xf numFmtId="165" fontId="12" fillId="0" borderId="5" xfId="1" applyFont="1" applyBorder="1" applyAlignment="1">
      <alignment horizontal="right" vertical="top" wrapText="1"/>
    </xf>
    <xf numFmtId="165" fontId="12" fillId="0" borderId="18" xfId="1" applyFont="1" applyBorder="1" applyAlignment="1">
      <alignment vertical="top" wrapText="1"/>
    </xf>
    <xf numFmtId="165" fontId="12" fillId="0" borderId="6" xfId="1" applyFont="1" applyBorder="1" applyAlignment="1">
      <alignment vertical="top" wrapText="1"/>
    </xf>
    <xf numFmtId="165" fontId="12" fillId="0" borderId="6" xfId="1" applyFont="1" applyBorder="1" applyAlignment="1">
      <alignment horizontal="right" vertical="top" wrapText="1"/>
    </xf>
    <xf numFmtId="0" fontId="12" fillId="0" borderId="18" xfId="0" applyFont="1" applyBorder="1" applyAlignment="1">
      <alignment vertical="top" wrapText="1"/>
    </xf>
    <xf numFmtId="0" fontId="12" fillId="0" borderId="18" xfId="0" applyFont="1" applyBorder="1" applyAlignment="1">
      <alignment horizontal="right" vertical="top" wrapText="1"/>
    </xf>
    <xf numFmtId="0" fontId="12" fillId="0" borderId="6" xfId="0" applyFont="1" applyBorder="1" applyAlignment="1">
      <alignment vertical="top" wrapText="1"/>
    </xf>
    <xf numFmtId="0" fontId="12" fillId="0" borderId="6" xfId="0" applyFont="1" applyBorder="1" applyAlignment="1">
      <alignment horizontal="right" vertical="top" wrapText="1"/>
    </xf>
    <xf numFmtId="165" fontId="9" fillId="0" borderId="5" xfId="0" applyNumberFormat="1" applyFont="1" applyBorder="1" applyAlignment="1">
      <alignment horizontal="left" vertical="top" wrapText="1" indent="1"/>
    </xf>
    <xf numFmtId="0" fontId="9" fillId="0" borderId="5" xfId="0" applyFont="1" applyBorder="1" applyAlignment="1">
      <alignment horizontal="left" vertical="top" wrapText="1" indent="1"/>
    </xf>
    <xf numFmtId="0" fontId="12" fillId="0" borderId="0" xfId="0" applyFont="1" applyAlignment="1">
      <alignment horizontal="left" vertical="center" wrapText="1" indent="1"/>
    </xf>
    <xf numFmtId="0" fontId="12" fillId="0" borderId="0" xfId="0" applyFont="1" applyAlignment="1">
      <alignment horizontal="justify" vertical="center" wrapText="1"/>
    </xf>
    <xf numFmtId="165" fontId="12" fillId="0" borderId="0" xfId="1" applyFont="1" applyAlignment="1">
      <alignment horizontal="justify" vertical="center" wrapText="1"/>
    </xf>
    <xf numFmtId="0" fontId="9" fillId="0" borderId="0" xfId="0" applyFont="1" applyAlignment="1">
      <alignment horizontal="center" vertical="center" wrapText="1"/>
    </xf>
    <xf numFmtId="0" fontId="9" fillId="0" borderId="0" xfId="0" applyFont="1" applyAlignment="1">
      <alignment horizontal="justify" vertical="center" wrapText="1"/>
    </xf>
    <xf numFmtId="165" fontId="9" fillId="0" borderId="0" xfId="1" applyFont="1" applyAlignment="1">
      <alignment horizontal="justify" vertical="center" wrapText="1"/>
    </xf>
    <xf numFmtId="169" fontId="9" fillId="0" borderId="0" xfId="2" applyNumberFormat="1" applyFont="1" applyAlignment="1">
      <alignment horizontal="right" vertical="center" wrapText="1"/>
    </xf>
    <xf numFmtId="165" fontId="15" fillId="0" borderId="0" xfId="0" applyNumberFormat="1" applyFont="1" applyAlignment="1">
      <alignment horizontal="center" vertical="center"/>
    </xf>
    <xf numFmtId="0" fontId="54" fillId="0" borderId="0" xfId="0" applyFont="1" applyAlignment="1">
      <alignment horizontal="center" vertical="center"/>
    </xf>
    <xf numFmtId="166" fontId="81" fillId="0" borderId="1" xfId="0" applyNumberFormat="1" applyFont="1" applyBorder="1" applyAlignment="1">
      <alignment horizontal="left" vertical="top" wrapText="1"/>
    </xf>
    <xf numFmtId="0" fontId="0" fillId="0" borderId="1" xfId="0" applyBorder="1" applyAlignment="1">
      <alignment horizontal="left" vertical="center" wrapText="1"/>
    </xf>
    <xf numFmtId="9" fontId="0" fillId="0" borderId="1" xfId="0" applyNumberFormat="1" applyBorder="1" applyAlignment="1">
      <alignment horizontal="center" vertical="top"/>
    </xf>
    <xf numFmtId="166" fontId="81" fillId="0" borderId="1" xfId="0" applyNumberFormat="1" applyFont="1" applyBorder="1" applyAlignment="1">
      <alignment vertical="top" wrapText="1"/>
    </xf>
    <xf numFmtId="9" fontId="20" fillId="0" borderId="1" xfId="0" applyNumberFormat="1" applyFont="1" applyBorder="1" applyAlignment="1">
      <alignment horizontal="center" vertical="top"/>
    </xf>
    <xf numFmtId="0" fontId="20" fillId="0" borderId="1" xfId="8" applyBorder="1" applyAlignment="1">
      <alignment horizontal="center" vertical="top" wrapText="1"/>
    </xf>
    <xf numFmtId="0" fontId="0" fillId="0" borderId="21" xfId="0" applyBorder="1" applyAlignment="1">
      <alignment horizontal="center" vertical="center" wrapText="1"/>
    </xf>
    <xf numFmtId="0" fontId="0" fillId="0" borderId="1" xfId="0" applyBorder="1" applyAlignment="1">
      <alignment horizontal="center" vertical="top" wrapText="1"/>
    </xf>
    <xf numFmtId="165" fontId="12" fillId="0" borderId="1" xfId="1" applyFont="1" applyBorder="1" applyAlignment="1">
      <alignment horizontal="right" vertical="top" wrapText="1"/>
    </xf>
    <xf numFmtId="169" fontId="9" fillId="0" borderId="1" xfId="2" applyNumberFormat="1" applyFont="1" applyBorder="1" applyAlignment="1">
      <alignment horizontal="right" vertical="top" wrapText="1"/>
    </xf>
    <xf numFmtId="165" fontId="12" fillId="0" borderId="1" xfId="1" applyFont="1" applyBorder="1" applyAlignment="1">
      <alignment horizontal="right" vertical="top" wrapText="1" indent="1"/>
    </xf>
    <xf numFmtId="0" fontId="65" fillId="0" borderId="1" xfId="0" applyFont="1" applyBorder="1" applyAlignment="1">
      <alignment vertical="top" wrapText="1"/>
    </xf>
    <xf numFmtId="0" fontId="65" fillId="0" borderId="1" xfId="0" applyFont="1" applyBorder="1" applyAlignment="1">
      <alignment horizontal="center" vertical="top" wrapText="1"/>
    </xf>
    <xf numFmtId="165" fontId="65" fillId="0" borderId="1" xfId="1" applyFont="1" applyBorder="1" applyAlignment="1">
      <alignment vertical="top"/>
    </xf>
    <xf numFmtId="0" fontId="65" fillId="0" borderId="4" xfId="0" applyFont="1" applyBorder="1" applyAlignment="1">
      <alignment horizontal="center" vertical="top" wrapText="1"/>
    </xf>
    <xf numFmtId="0" fontId="20" fillId="0" borderId="1" xfId="0" applyFont="1" applyBorder="1" applyAlignment="1">
      <alignment vertical="top" wrapText="1"/>
    </xf>
    <xf numFmtId="0" fontId="20" fillId="0" borderId="1" xfId="0" applyFont="1" applyBorder="1" applyAlignment="1">
      <alignment horizontal="center" vertical="top" wrapText="1"/>
    </xf>
    <xf numFmtId="169" fontId="9" fillId="3" borderId="3" xfId="0" applyNumberFormat="1" applyFont="1" applyFill="1" applyBorder="1" applyAlignment="1">
      <alignment vertical="center"/>
    </xf>
    <xf numFmtId="0" fontId="9" fillId="0" borderId="2" xfId="0" applyFont="1" applyBorder="1" applyAlignment="1">
      <alignment vertical="top" wrapText="1"/>
    </xf>
    <xf numFmtId="9" fontId="21" fillId="0" borderId="1" xfId="0" applyNumberFormat="1" applyFont="1" applyBorder="1" applyAlignment="1">
      <alignment horizontal="center" vertical="center"/>
    </xf>
    <xf numFmtId="169" fontId="9" fillId="0" borderId="4" xfId="2" applyNumberFormat="1" applyFont="1" applyBorder="1" applyAlignment="1">
      <alignment vertical="top" wrapText="1"/>
    </xf>
    <xf numFmtId="0" fontId="12" fillId="0" borderId="2" xfId="0" applyFont="1" applyBorder="1" applyAlignment="1">
      <alignment vertical="top" wrapText="1"/>
    </xf>
    <xf numFmtId="0" fontId="18" fillId="0" borderId="1" xfId="0" applyFont="1" applyBorder="1" applyAlignment="1">
      <alignment horizontal="center" vertical="center"/>
    </xf>
    <xf numFmtId="169" fontId="12" fillId="0" borderId="4" xfId="2" applyNumberFormat="1" applyFont="1" applyBorder="1" applyAlignment="1">
      <alignment vertical="top" wrapText="1"/>
    </xf>
    <xf numFmtId="0" fontId="21" fillId="0" borderId="1" xfId="0" applyFont="1" applyBorder="1" applyAlignment="1">
      <alignment horizontal="center" vertical="center"/>
    </xf>
    <xf numFmtId="9" fontId="18" fillId="0" borderId="1" xfId="0" applyNumberFormat="1" applyFont="1" applyBorder="1" applyAlignment="1">
      <alignment horizontal="center" vertical="center"/>
    </xf>
    <xf numFmtId="0" fontId="18" fillId="0" borderId="1" xfId="0" applyFont="1" applyBorder="1" applyAlignment="1">
      <alignment vertical="center" wrapText="1"/>
    </xf>
    <xf numFmtId="165" fontId="9" fillId="0" borderId="1" xfId="1" applyFont="1" applyBorder="1" applyAlignment="1">
      <alignment horizontal="center" vertical="top" wrapText="1"/>
    </xf>
    <xf numFmtId="0" fontId="12" fillId="0" borderId="5" xfId="0" quotePrefix="1" applyFont="1" applyBorder="1" applyAlignment="1">
      <alignment vertical="top" wrapText="1"/>
    </xf>
    <xf numFmtId="0" fontId="9" fillId="0" borderId="5" xfId="0" applyFont="1" applyBorder="1" applyAlignment="1">
      <alignment vertical="top" wrapText="1"/>
    </xf>
    <xf numFmtId="169" fontId="12" fillId="0" borderId="5" xfId="2" applyNumberFormat="1" applyFont="1" applyBorder="1" applyAlignment="1">
      <alignment vertical="top" wrapText="1"/>
    </xf>
    <xf numFmtId="169" fontId="9" fillId="0" borderId="5" xfId="2" applyNumberFormat="1" applyFont="1" applyBorder="1" applyAlignment="1">
      <alignment horizontal="justify" vertical="center"/>
    </xf>
    <xf numFmtId="0" fontId="12" fillId="0" borderId="6" xfId="0" quotePrefix="1" applyFont="1" applyBorder="1" applyAlignment="1">
      <alignment vertical="top" wrapText="1"/>
    </xf>
    <xf numFmtId="0" fontId="9" fillId="0" borderId="6" xfId="0" applyFont="1" applyBorder="1" applyAlignment="1">
      <alignment vertical="top" wrapText="1"/>
    </xf>
    <xf numFmtId="169" fontId="9" fillId="0" borderId="6" xfId="2" applyNumberFormat="1" applyFont="1" applyBorder="1" applyAlignment="1">
      <alignment vertical="top" wrapText="1"/>
    </xf>
    <xf numFmtId="0" fontId="12" fillId="0" borderId="5" xfId="0" applyFont="1" applyBorder="1" applyAlignment="1">
      <alignment vertical="top" wrapText="1"/>
    </xf>
    <xf numFmtId="169" fontId="12" fillId="0" borderId="6" xfId="2" applyNumberFormat="1" applyFont="1" applyBorder="1" applyAlignment="1">
      <alignment vertical="top" wrapText="1"/>
    </xf>
    <xf numFmtId="169" fontId="9" fillId="0" borderId="1" xfId="2" applyNumberFormat="1" applyFont="1" applyBorder="1" applyAlignment="1">
      <alignment horizontal="justify" vertical="top"/>
    </xf>
    <xf numFmtId="169" fontId="9" fillId="0" borderId="6" xfId="2" applyNumberFormat="1" applyFont="1" applyBorder="1" applyAlignment="1">
      <alignment horizontal="justify" vertical="top"/>
    </xf>
    <xf numFmtId="0" fontId="9" fillId="0" borderId="18" xfId="0" applyFont="1" applyBorder="1" applyAlignment="1">
      <alignment vertical="top" wrapText="1"/>
    </xf>
    <xf numFmtId="9" fontId="9" fillId="0" borderId="5" xfId="0" applyNumberFormat="1" applyFont="1" applyBorder="1" applyAlignment="1">
      <alignment horizontal="center" vertical="top" wrapText="1"/>
    </xf>
    <xf numFmtId="169" fontId="9" fillId="0" borderId="5" xfId="2" applyNumberFormat="1" applyFont="1" applyBorder="1" applyAlignment="1">
      <alignment vertical="top" wrapText="1"/>
    </xf>
    <xf numFmtId="0" fontId="9" fillId="0" borderId="18" xfId="0" quotePrefix="1" applyFont="1" applyBorder="1" applyAlignment="1">
      <alignment vertical="top" wrapText="1"/>
    </xf>
    <xf numFmtId="169" fontId="9" fillId="0" borderId="18" xfId="2" applyNumberFormat="1" applyFont="1" applyBorder="1" applyAlignment="1">
      <alignment vertical="top" wrapText="1"/>
    </xf>
    <xf numFmtId="181" fontId="9" fillId="0" borderId="18" xfId="0" applyNumberFormat="1" applyFont="1" applyBorder="1" applyAlignment="1">
      <alignment horizontal="center" vertical="top" wrapText="1"/>
    </xf>
    <xf numFmtId="0" fontId="9" fillId="0" borderId="6" xfId="0" quotePrefix="1" applyFont="1" applyBorder="1" applyAlignment="1">
      <alignment vertical="top" wrapText="1"/>
    </xf>
    <xf numFmtId="9" fontId="9" fillId="0" borderId="6" xfId="0" applyNumberFormat="1" applyFont="1" applyBorder="1" applyAlignment="1">
      <alignment horizontal="center" vertical="top" wrapText="1"/>
    </xf>
    <xf numFmtId="0" fontId="12" fillId="0" borderId="5" xfId="0" applyFont="1" applyBorder="1" applyAlignment="1">
      <alignment horizontal="center" vertical="top"/>
    </xf>
    <xf numFmtId="169" fontId="12" fillId="0" borderId="5" xfId="2" applyNumberFormat="1" applyFont="1" applyBorder="1" applyAlignment="1">
      <alignment horizontal="justify" vertical="top"/>
    </xf>
    <xf numFmtId="0" fontId="12" fillId="0" borderId="6" xfId="0" applyFont="1" applyBorder="1" applyAlignment="1">
      <alignment horizontal="center" vertical="top"/>
    </xf>
    <xf numFmtId="169" fontId="12" fillId="0" borderId="6" xfId="2" applyNumberFormat="1" applyFont="1" applyBorder="1" applyAlignment="1">
      <alignment horizontal="justify" vertical="top"/>
    </xf>
    <xf numFmtId="169" fontId="9" fillId="0" borderId="5" xfId="2" applyNumberFormat="1" applyFont="1" applyBorder="1" applyAlignment="1">
      <alignment horizontal="justify" vertical="top"/>
    </xf>
    <xf numFmtId="0" fontId="12" fillId="0" borderId="18" xfId="0" quotePrefix="1" applyFont="1" applyBorder="1" applyAlignment="1">
      <alignment vertical="top" wrapText="1"/>
    </xf>
    <xf numFmtId="169" fontId="12" fillId="0" borderId="18" xfId="2" applyNumberFormat="1" applyFont="1" applyBorder="1" applyAlignment="1">
      <alignment vertical="top" wrapText="1"/>
    </xf>
    <xf numFmtId="0" fontId="12" fillId="0" borderId="18" xfId="0" applyFont="1" applyBorder="1" applyAlignment="1">
      <alignment horizontal="justify" vertical="top"/>
    </xf>
    <xf numFmtId="0" fontId="12" fillId="0" borderId="18" xfId="0" applyFont="1" applyBorder="1" applyAlignment="1">
      <alignment horizontal="center" vertical="top"/>
    </xf>
    <xf numFmtId="169" fontId="12" fillId="0" borderId="18" xfId="2" applyNumberFormat="1" applyFont="1" applyBorder="1" applyAlignment="1">
      <alignment horizontal="justify" vertical="top"/>
    </xf>
    <xf numFmtId="0" fontId="83" fillId="0" borderId="1" xfId="0" applyFont="1" applyBorder="1" applyAlignment="1">
      <alignment horizontal="center" vertical="center"/>
    </xf>
    <xf numFmtId="0" fontId="84" fillId="0" borderId="1" xfId="0" applyFont="1" applyBorder="1" applyAlignment="1">
      <alignment horizontal="left" vertical="center" wrapText="1" indent="1"/>
    </xf>
    <xf numFmtId="0" fontId="84" fillId="0" borderId="1" xfId="0" applyFont="1" applyBorder="1" applyAlignment="1">
      <alignment horizontal="center" vertical="center" wrapText="1"/>
    </xf>
    <xf numFmtId="169" fontId="84" fillId="0" borderId="1" xfId="2" applyNumberFormat="1" applyFont="1" applyBorder="1" applyAlignment="1">
      <alignment horizontal="right" vertical="center" wrapText="1"/>
    </xf>
    <xf numFmtId="0" fontId="9" fillId="5" borderId="14" xfId="0" applyFont="1" applyFill="1" applyBorder="1" applyAlignment="1">
      <alignment horizontal="left" wrapText="1"/>
    </xf>
    <xf numFmtId="0" fontId="9" fillId="4" borderId="1" xfId="0" applyFont="1" applyFill="1" applyBorder="1" applyAlignment="1">
      <alignment horizontal="left" wrapText="1"/>
    </xf>
    <xf numFmtId="0" fontId="9" fillId="0" borderId="1" xfId="0" applyFont="1" applyBorder="1" applyAlignment="1">
      <alignment horizontal="left" vertical="center" indent="1"/>
    </xf>
    <xf numFmtId="0" fontId="12" fillId="4" borderId="1" xfId="0" applyFont="1" applyFill="1" applyBorder="1"/>
    <xf numFmtId="165" fontId="9" fillId="4" borderId="1" xfId="1" applyFont="1" applyFill="1" applyBorder="1"/>
    <xf numFmtId="0" fontId="12" fillId="5" borderId="14" xfId="0" applyFont="1" applyFill="1" applyBorder="1" applyAlignment="1">
      <alignment horizontal="left" wrapText="1" indent="1"/>
    </xf>
    <xf numFmtId="0" fontId="12" fillId="4" borderId="1" xfId="0" applyFont="1" applyFill="1" applyBorder="1" applyAlignment="1">
      <alignment horizontal="left" wrapText="1"/>
    </xf>
    <xf numFmtId="49" fontId="11" fillId="4" borderId="1" xfId="0" applyNumberFormat="1" applyFont="1" applyFill="1" applyBorder="1" applyAlignment="1">
      <alignment horizontal="center" vertical="top"/>
    </xf>
    <xf numFmtId="165" fontId="11" fillId="4" borderId="1" xfId="1" applyFont="1" applyFill="1" applyBorder="1" applyAlignment="1">
      <alignment horizontal="center" vertical="top"/>
    </xf>
    <xf numFmtId="49" fontId="11" fillId="4" borderId="1" xfId="0" applyNumberFormat="1" applyFont="1" applyFill="1" applyBorder="1" applyAlignment="1">
      <alignment horizontal="center" vertical="top" wrapText="1"/>
    </xf>
    <xf numFmtId="165" fontId="11" fillId="4" borderId="1" xfId="1" applyFont="1" applyFill="1" applyBorder="1" applyAlignment="1">
      <alignment horizontal="center" vertical="top" wrapText="1"/>
    </xf>
    <xf numFmtId="0" fontId="12" fillId="4" borderId="1" xfId="0" applyFont="1" applyFill="1" applyBorder="1" applyAlignment="1">
      <alignment horizontal="center" wrapText="1"/>
    </xf>
    <xf numFmtId="165" fontId="12" fillId="4" borderId="1" xfId="1" applyFont="1" applyFill="1" applyBorder="1" applyAlignment="1">
      <alignment horizontal="center" wrapText="1"/>
    </xf>
    <xf numFmtId="0" fontId="12" fillId="4" borderId="14" xfId="0" applyFont="1" applyFill="1" applyBorder="1" applyAlignment="1">
      <alignment horizontal="left" wrapText="1" indent="1"/>
    </xf>
    <xf numFmtId="0" fontId="9" fillId="4" borderId="14" xfId="0" applyFont="1" applyFill="1" applyBorder="1" applyAlignment="1">
      <alignment horizontal="left" wrapText="1"/>
    </xf>
    <xf numFmtId="0" fontId="12" fillId="4" borderId="1" xfId="0" applyFont="1" applyFill="1" applyBorder="1" applyAlignment="1">
      <alignment horizontal="left" vertical="center" wrapText="1"/>
    </xf>
    <xf numFmtId="49" fontId="15" fillId="4" borderId="1" xfId="0" applyNumberFormat="1" applyFont="1" applyFill="1" applyBorder="1" applyAlignment="1">
      <alignment horizontal="center" vertical="top"/>
    </xf>
    <xf numFmtId="165" fontId="15" fillId="4" borderId="1" xfId="1" applyFont="1" applyFill="1" applyBorder="1" applyAlignment="1">
      <alignment horizontal="center" vertical="top"/>
    </xf>
    <xf numFmtId="0" fontId="12" fillId="4" borderId="14" xfId="0" applyFont="1" applyFill="1" applyBorder="1" applyAlignment="1">
      <alignment horizontal="left" wrapText="1"/>
    </xf>
    <xf numFmtId="9" fontId="15" fillId="4" borderId="1" xfId="0" applyNumberFormat="1" applyFont="1" applyFill="1" applyBorder="1" applyAlignment="1">
      <alignment horizontal="center" vertical="top" wrapText="1"/>
    </xf>
    <xf numFmtId="165" fontId="15" fillId="4" borderId="1" xfId="1" applyFont="1" applyFill="1" applyBorder="1" applyAlignment="1">
      <alignment horizontal="center" vertical="top" wrapText="1"/>
    </xf>
    <xf numFmtId="165" fontId="12" fillId="4" borderId="1" xfId="1" applyFont="1" applyFill="1" applyBorder="1"/>
    <xf numFmtId="165" fontId="12" fillId="4" borderId="5" xfId="1" applyFont="1" applyFill="1" applyBorder="1" applyAlignment="1">
      <alignment horizontal="center" vertical="center" wrapText="1"/>
    </xf>
    <xf numFmtId="165" fontId="12" fillId="4" borderId="18" xfId="1" applyFont="1" applyFill="1" applyBorder="1" applyAlignment="1">
      <alignment horizontal="center" vertical="center" wrapText="1"/>
    </xf>
    <xf numFmtId="165" fontId="12" fillId="4" borderId="6" xfId="1" applyFont="1" applyFill="1" applyBorder="1" applyAlignment="1">
      <alignment horizontal="center" vertical="center" wrapText="1"/>
    </xf>
    <xf numFmtId="0" fontId="12" fillId="4" borderId="1" xfId="0" applyFont="1" applyFill="1" applyBorder="1" applyAlignment="1">
      <alignment horizontal="center" vertical="center" wrapText="1"/>
    </xf>
    <xf numFmtId="165" fontId="12" fillId="4" borderId="1" xfId="1" applyFont="1" applyFill="1" applyBorder="1" applyAlignment="1">
      <alignment horizontal="center" vertical="center" wrapText="1"/>
    </xf>
    <xf numFmtId="0" fontId="12" fillId="4" borderId="14" xfId="0" applyFont="1" applyFill="1" applyBorder="1" applyAlignment="1">
      <alignment horizontal="left" vertical="center" wrapText="1" indent="1"/>
    </xf>
    <xf numFmtId="165" fontId="12" fillId="4" borderId="1" xfId="1" applyFont="1" applyFill="1" applyBorder="1" applyAlignment="1">
      <alignment horizontal="center" vertical="top" wrapText="1"/>
    </xf>
    <xf numFmtId="0" fontId="12" fillId="0" borderId="14" xfId="0" applyFont="1" applyBorder="1" applyAlignment="1">
      <alignment horizontal="left" wrapText="1" indent="1"/>
    </xf>
    <xf numFmtId="0" fontId="12" fillId="0" borderId="14" xfId="0" applyFont="1" applyBorder="1" applyAlignment="1">
      <alignment horizontal="left" wrapText="1"/>
    </xf>
    <xf numFmtId="0" fontId="12" fillId="0" borderId="11" xfId="0" applyFont="1" applyBorder="1" applyAlignment="1">
      <alignment horizontal="center" wrapText="1"/>
    </xf>
    <xf numFmtId="165" fontId="12" fillId="0" borderId="11" xfId="1" applyFont="1" applyBorder="1" applyAlignment="1">
      <alignment horizontal="center" wrapText="1"/>
    </xf>
    <xf numFmtId="0" fontId="12" fillId="0" borderId="1" xfId="0" applyFont="1" applyBorder="1"/>
    <xf numFmtId="165" fontId="12" fillId="0" borderId="1" xfId="1" applyFont="1" applyBorder="1"/>
    <xf numFmtId="0" fontId="9" fillId="0" borderId="14" xfId="0" applyFont="1" applyBorder="1" applyAlignment="1">
      <alignment horizontal="left" wrapText="1"/>
    </xf>
    <xf numFmtId="165" fontId="9" fillId="0" borderId="14" xfId="1" applyFont="1" applyBorder="1" applyAlignment="1">
      <alignment horizontal="left" wrapText="1"/>
    </xf>
    <xf numFmtId="0" fontId="12" fillId="0" borderId="0" xfId="0" applyFont="1" applyAlignment="1">
      <alignment horizontal="left" wrapText="1"/>
    </xf>
    <xf numFmtId="165" fontId="12" fillId="0" borderId="0" xfId="1" applyFont="1" applyAlignment="1">
      <alignment horizontal="left" wrapText="1"/>
    </xf>
    <xf numFmtId="165" fontId="12" fillId="0" borderId="30" xfId="1" applyFont="1" applyBorder="1" applyAlignment="1">
      <alignment horizontal="left" wrapText="1"/>
    </xf>
    <xf numFmtId="0" fontId="12" fillId="0" borderId="14" xfId="0" applyFont="1" applyBorder="1" applyAlignment="1">
      <alignment horizontal="left" vertical="center" wrapText="1" indent="1"/>
    </xf>
    <xf numFmtId="165" fontId="9" fillId="4" borderId="14" xfId="1" applyFont="1" applyFill="1" applyBorder="1" applyAlignment="1">
      <alignment horizontal="left" wrapText="1"/>
    </xf>
    <xf numFmtId="165" fontId="12" fillId="4" borderId="18" xfId="1" applyFont="1" applyFill="1" applyBorder="1"/>
    <xf numFmtId="165" fontId="12" fillId="4" borderId="18" xfId="1" applyFont="1" applyFill="1" applyBorder="1" applyAlignment="1">
      <alignment horizontal="center" wrapText="1"/>
    </xf>
    <xf numFmtId="0" fontId="12" fillId="5" borderId="1" xfId="0" applyFont="1" applyFill="1" applyBorder="1" applyAlignment="1">
      <alignment horizontal="center" wrapText="1"/>
    </xf>
    <xf numFmtId="165" fontId="12" fillId="5" borderId="18" xfId="1" applyFont="1" applyFill="1" applyBorder="1" applyAlignment="1">
      <alignment horizontal="center" wrapText="1"/>
    </xf>
    <xf numFmtId="0" fontId="9" fillId="4" borderId="14" xfId="0" applyFont="1" applyFill="1" applyBorder="1" applyAlignment="1">
      <alignment horizontal="left" vertical="center" wrapText="1"/>
    </xf>
    <xf numFmtId="0" fontId="12" fillId="0" borderId="14" xfId="0" applyFont="1" applyBorder="1" applyAlignment="1">
      <alignment horizontal="center" wrapText="1"/>
    </xf>
    <xf numFmtId="165" fontId="12" fillId="0" borderId="14" xfId="1" applyFont="1" applyBorder="1" applyAlignment="1">
      <alignment horizontal="left" vertical="center" wrapText="1"/>
    </xf>
    <xf numFmtId="0" fontId="12" fillId="3" borderId="2" xfId="0" applyFont="1" applyFill="1" applyBorder="1" applyAlignment="1">
      <alignment horizontal="left" vertical="center" indent="1"/>
    </xf>
    <xf numFmtId="0" fontId="21" fillId="5" borderId="1" xfId="0" applyFont="1" applyFill="1" applyBorder="1" applyAlignment="1">
      <alignment vertical="center" wrapText="1"/>
    </xf>
    <xf numFmtId="169" fontId="21" fillId="0" borderId="1" xfId="2" applyNumberFormat="1" applyFont="1" applyBorder="1" applyAlignment="1">
      <alignment horizontal="left" wrapText="1"/>
    </xf>
    <xf numFmtId="0" fontId="18" fillId="0" borderId="1" xfId="0" quotePrefix="1" applyFont="1" applyBorder="1" applyAlignment="1">
      <alignment horizontal="left" vertical="center" wrapText="1" indent="1"/>
    </xf>
    <xf numFmtId="169" fontId="18" fillId="0" borderId="1" xfId="2" applyNumberFormat="1" applyFont="1" applyBorder="1" applyAlignment="1">
      <alignment horizontal="right" vertical="center"/>
    </xf>
    <xf numFmtId="0" fontId="18" fillId="0" borderId="0" xfId="0" applyFont="1" applyAlignment="1">
      <alignment horizontal="center"/>
    </xf>
    <xf numFmtId="169" fontId="18" fillId="0" borderId="1" xfId="2" applyNumberFormat="1" applyFont="1" applyBorder="1" applyAlignment="1">
      <alignment vertical="center"/>
    </xf>
    <xf numFmtId="0" fontId="21" fillId="0" borderId="1" xfId="0" applyFont="1" applyBorder="1" applyAlignment="1">
      <alignment vertical="center" wrapText="1"/>
    </xf>
    <xf numFmtId="169" fontId="21" fillId="0" borderId="1" xfId="2" applyNumberFormat="1" applyFont="1" applyBorder="1" applyAlignment="1">
      <alignment horizontal="right" vertical="center"/>
    </xf>
    <xf numFmtId="0" fontId="85" fillId="0" borderId="0" xfId="0" applyFont="1"/>
    <xf numFmtId="0" fontId="86" fillId="0" borderId="0" xfId="0" applyFont="1"/>
    <xf numFmtId="0" fontId="88" fillId="0" borderId="0" xfId="0" applyFont="1"/>
    <xf numFmtId="0" fontId="87" fillId="0" borderId="1" xfId="0" applyFont="1" applyBorder="1" applyAlignment="1">
      <alignment horizontal="center" vertical="center"/>
    </xf>
    <xf numFmtId="0" fontId="87" fillId="0" borderId="1" xfId="0" applyFont="1" applyBorder="1" applyAlignment="1">
      <alignment horizontal="center" vertical="center" wrapText="1"/>
    </xf>
    <xf numFmtId="0" fontId="80" fillId="2" borderId="1" xfId="0" applyFont="1" applyFill="1" applyBorder="1" applyAlignment="1">
      <alignment horizontal="center"/>
    </xf>
    <xf numFmtId="0" fontId="82" fillId="0" borderId="1" xfId="0" applyFont="1" applyBorder="1" applyAlignment="1">
      <alignment horizontal="left" vertical="center" wrapText="1" indent="1"/>
    </xf>
    <xf numFmtId="9" fontId="82" fillId="0" borderId="1" xfId="0" applyNumberFormat="1" applyFont="1" applyBorder="1" applyAlignment="1">
      <alignment horizontal="center" vertical="center" wrapText="1"/>
    </xf>
    <xf numFmtId="165" fontId="82" fillId="0" borderId="1" xfId="1" applyFont="1" applyBorder="1" applyAlignment="1">
      <alignment horizontal="left" vertical="center" wrapText="1" indent="1"/>
    </xf>
    <xf numFmtId="0" fontId="12" fillId="4" borderId="1" xfId="358" applyFont="1" applyFill="1" applyBorder="1" applyAlignment="1">
      <alignment horizontal="center" vertical="top" wrapText="1"/>
    </xf>
    <xf numFmtId="165" fontId="84" fillId="0" borderId="1" xfId="1" applyFont="1" applyBorder="1" applyAlignment="1">
      <alignment horizontal="left" vertical="center" wrapText="1" indent="1"/>
    </xf>
    <xf numFmtId="165" fontId="12" fillId="4" borderId="1" xfId="359" applyFont="1" applyFill="1" applyBorder="1" applyAlignment="1">
      <alignment horizontal="center" vertical="top"/>
    </xf>
    <xf numFmtId="9" fontId="12" fillId="4" borderId="1" xfId="359" applyNumberFormat="1" applyFont="1" applyFill="1" applyBorder="1" applyAlignment="1">
      <alignment horizontal="center" vertical="top"/>
    </xf>
    <xf numFmtId="9" fontId="18" fillId="0" borderId="1" xfId="0" applyNumberFormat="1" applyFont="1" applyBorder="1" applyAlignment="1">
      <alignment horizontal="center" vertical="top"/>
    </xf>
    <xf numFmtId="0" fontId="89" fillId="0" borderId="0" xfId="0" applyFont="1"/>
    <xf numFmtId="0" fontId="90" fillId="0" borderId="1" xfId="0" applyFont="1" applyBorder="1" applyAlignment="1">
      <alignment horizontal="center" vertical="center"/>
    </xf>
    <xf numFmtId="9" fontId="84" fillId="0" borderId="1" xfId="3" applyFont="1" applyBorder="1" applyAlignment="1">
      <alignment horizontal="center" vertical="center" wrapText="1"/>
    </xf>
    <xf numFmtId="0" fontId="82" fillId="0" borderId="1" xfId="0" applyFont="1" applyBorder="1" applyAlignment="1">
      <alignment horizontal="left" vertical="top" wrapText="1"/>
    </xf>
    <xf numFmtId="0" fontId="82" fillId="0" borderId="1" xfId="0" applyFont="1" applyBorder="1" applyAlignment="1">
      <alignment vertical="top" wrapText="1"/>
    </xf>
    <xf numFmtId="0" fontId="82" fillId="0" borderId="1" xfId="0" applyFont="1" applyBorder="1" applyAlignment="1">
      <alignment horizontal="center" vertical="top" wrapText="1"/>
    </xf>
    <xf numFmtId="169" fontId="82" fillId="0" borderId="1" xfId="2" applyNumberFormat="1" applyFont="1" applyBorder="1" applyAlignment="1">
      <alignment horizontal="right" vertical="top" wrapText="1"/>
    </xf>
    <xf numFmtId="165" fontId="12" fillId="4" borderId="5" xfId="1" applyFont="1" applyFill="1" applyBorder="1" applyAlignment="1">
      <alignment horizontal="center" vertical="top"/>
    </xf>
    <xf numFmtId="0" fontId="83" fillId="0" borderId="5" xfId="0" applyFont="1" applyBorder="1" applyAlignment="1">
      <alignment horizontal="center" vertical="center"/>
    </xf>
    <xf numFmtId="0" fontId="84" fillId="0" borderId="5" xfId="0" applyFont="1" applyBorder="1" applyAlignment="1">
      <alignment horizontal="left" vertical="center" wrapText="1" indent="1"/>
    </xf>
    <xf numFmtId="0" fontId="84" fillId="0" borderId="5" xfId="0" applyFont="1" applyBorder="1" applyAlignment="1">
      <alignment horizontal="center" vertical="center" wrapText="1"/>
    </xf>
    <xf numFmtId="0" fontId="82" fillId="0" borderId="6" xfId="0" applyFont="1" applyBorder="1" applyAlignment="1">
      <alignment vertical="center" wrapText="1"/>
    </xf>
    <xf numFmtId="0" fontId="84" fillId="0" borderId="6" xfId="0" applyFont="1" applyBorder="1" applyAlignment="1">
      <alignment horizontal="left" vertical="center" wrapText="1" indent="1"/>
    </xf>
    <xf numFmtId="0" fontId="84" fillId="0" borderId="6" xfId="0" applyFont="1" applyBorder="1" applyAlignment="1">
      <alignment horizontal="center" vertical="center" wrapText="1"/>
    </xf>
    <xf numFmtId="0" fontId="83" fillId="0" borderId="18" xfId="0" applyFont="1" applyBorder="1" applyAlignment="1">
      <alignment horizontal="center" vertical="center"/>
    </xf>
    <xf numFmtId="0" fontId="84" fillId="0" borderId="18" xfId="0" applyFont="1" applyBorder="1" applyAlignment="1">
      <alignment horizontal="left" vertical="center" wrapText="1" indent="1"/>
    </xf>
    <xf numFmtId="0" fontId="84" fillId="0" borderId="18" xfId="0" applyFont="1" applyBorder="1" applyAlignment="1">
      <alignment horizontal="center" vertical="center" wrapText="1"/>
    </xf>
    <xf numFmtId="169" fontId="84" fillId="0" borderId="18" xfId="2" applyNumberFormat="1" applyFont="1" applyBorder="1" applyAlignment="1">
      <alignment horizontal="right" vertical="center" wrapText="1"/>
    </xf>
    <xf numFmtId="0" fontId="83" fillId="0" borderId="6" xfId="0" applyFont="1" applyBorder="1" applyAlignment="1">
      <alignment horizontal="center" vertical="center"/>
    </xf>
    <xf numFmtId="169" fontId="84" fillId="0" borderId="6" xfId="2" applyNumberFormat="1" applyFont="1" applyBorder="1" applyAlignment="1">
      <alignment horizontal="right" vertical="center" wrapText="1"/>
    </xf>
    <xf numFmtId="0" fontId="84" fillId="0" borderId="5" xfId="0" applyFont="1" applyBorder="1" applyAlignment="1">
      <alignment horizontal="left" vertical="top" wrapText="1" indent="1"/>
    </xf>
    <xf numFmtId="0" fontId="84" fillId="0" borderId="5" xfId="0" applyFont="1" applyBorder="1" applyAlignment="1">
      <alignment horizontal="center" vertical="top" wrapText="1"/>
    </xf>
    <xf numFmtId="0" fontId="12" fillId="0" borderId="12" xfId="0" applyFont="1" applyBorder="1"/>
    <xf numFmtId="169" fontId="84" fillId="0" borderId="5" xfId="2" applyNumberFormat="1" applyFont="1" applyBorder="1" applyAlignment="1">
      <alignment horizontal="right" vertical="center" wrapText="1"/>
    </xf>
    <xf numFmtId="9" fontId="12" fillId="4" borderId="5" xfId="1" applyNumberFormat="1" applyFont="1" applyFill="1" applyBorder="1" applyAlignment="1">
      <alignment horizontal="center" vertical="top"/>
    </xf>
    <xf numFmtId="9" fontId="12" fillId="4" borderId="18" xfId="1" applyNumberFormat="1" applyFont="1" applyFill="1" applyBorder="1" applyAlignment="1">
      <alignment horizontal="center" vertical="top"/>
    </xf>
    <xf numFmtId="9" fontId="9" fillId="4" borderId="18" xfId="1" applyNumberFormat="1" applyFont="1" applyFill="1" applyBorder="1" applyAlignment="1">
      <alignment horizontal="center" vertical="top"/>
    </xf>
    <xf numFmtId="9" fontId="12" fillId="4" borderId="6" xfId="1" applyNumberFormat="1" applyFont="1" applyFill="1" applyBorder="1" applyAlignment="1">
      <alignment horizontal="center" vertical="top"/>
    </xf>
    <xf numFmtId="169" fontId="84" fillId="0" borderId="5" xfId="2" applyNumberFormat="1" applyFont="1" applyBorder="1" applyAlignment="1">
      <alignment horizontal="right" vertical="top" wrapText="1"/>
    </xf>
    <xf numFmtId="0" fontId="84" fillId="0" borderId="18" xfId="0" applyFont="1" applyBorder="1" applyAlignment="1">
      <alignment horizontal="center" vertical="top" wrapText="1"/>
    </xf>
    <xf numFmtId="0" fontId="84" fillId="0" borderId="6" xfId="0" applyFont="1" applyBorder="1" applyAlignment="1">
      <alignment horizontal="center" vertical="top" wrapText="1"/>
    </xf>
    <xf numFmtId="0" fontId="84" fillId="0" borderId="5" xfId="0" applyFont="1" applyBorder="1" applyAlignment="1">
      <alignment horizontal="left" vertical="top" wrapText="1"/>
    </xf>
    <xf numFmtId="0" fontId="12" fillId="4" borderId="5" xfId="0" applyFont="1" applyFill="1" applyBorder="1" applyAlignment="1">
      <alignment vertical="top" wrapText="1"/>
    </xf>
    <xf numFmtId="0" fontId="12" fillId="4" borderId="18" xfId="0" applyFont="1" applyFill="1" applyBorder="1" applyAlignment="1">
      <alignment vertical="top" wrapText="1"/>
    </xf>
    <xf numFmtId="0" fontId="12" fillId="4" borderId="6" xfId="0" applyFont="1" applyFill="1" applyBorder="1" applyAlignment="1">
      <alignment vertical="top" wrapText="1"/>
    </xf>
    <xf numFmtId="169" fontId="12" fillId="4" borderId="5" xfId="2" applyNumberFormat="1" applyFont="1" applyFill="1" applyBorder="1" applyAlignment="1">
      <alignment vertical="top"/>
    </xf>
    <xf numFmtId="0" fontId="82" fillId="0" borderId="6" xfId="0" applyFont="1" applyBorder="1" applyAlignment="1">
      <alignment horizontal="left" vertical="center" wrapText="1" indent="1"/>
    </xf>
    <xf numFmtId="0" fontId="9" fillId="4" borderId="6" xfId="0" applyFont="1" applyFill="1" applyBorder="1" applyAlignment="1">
      <alignment vertical="top" wrapText="1"/>
    </xf>
    <xf numFmtId="0" fontId="82" fillId="0" borderId="6" xfId="0" applyFont="1" applyBorder="1" applyAlignment="1">
      <alignment horizontal="center" vertical="center" wrapText="1"/>
    </xf>
    <xf numFmtId="9" fontId="9" fillId="4" borderId="6" xfId="1" applyNumberFormat="1" applyFont="1" applyFill="1" applyBorder="1" applyAlignment="1">
      <alignment horizontal="center" vertical="top"/>
    </xf>
    <xf numFmtId="169" fontId="82" fillId="0" borderId="6" xfId="2" applyNumberFormat="1" applyFont="1" applyBorder="1" applyAlignment="1">
      <alignment horizontal="right" vertical="center" wrapText="1"/>
    </xf>
    <xf numFmtId="165" fontId="12" fillId="4" borderId="6" xfId="1" applyFont="1" applyFill="1" applyBorder="1" applyAlignment="1">
      <alignment horizontal="center" vertical="top"/>
    </xf>
    <xf numFmtId="0" fontId="84" fillId="0" borderId="1" xfId="0" applyFont="1" applyBorder="1" applyAlignment="1">
      <alignment horizontal="center" vertical="top" wrapText="1"/>
    </xf>
    <xf numFmtId="165" fontId="12" fillId="4" borderId="1" xfId="1" applyFont="1" applyFill="1" applyBorder="1" applyAlignment="1">
      <alignment horizontal="center" vertical="top"/>
    </xf>
    <xf numFmtId="169" fontId="84" fillId="0" borderId="1" xfId="2" applyNumberFormat="1" applyFont="1" applyBorder="1" applyAlignment="1">
      <alignment horizontal="right" vertical="top" wrapText="1"/>
    </xf>
    <xf numFmtId="0" fontId="84" fillId="0" borderId="18" xfId="0" applyFont="1" applyBorder="1" applyAlignment="1">
      <alignment horizontal="left" vertical="top" wrapText="1" indent="1"/>
    </xf>
    <xf numFmtId="165" fontId="12" fillId="4" borderId="18" xfId="1" applyFont="1" applyFill="1" applyBorder="1" applyAlignment="1">
      <alignment horizontal="center" vertical="top"/>
    </xf>
    <xf numFmtId="169" fontId="84" fillId="0" borderId="18" xfId="2" applyNumberFormat="1" applyFont="1" applyBorder="1" applyAlignment="1">
      <alignment horizontal="right" vertical="top" wrapText="1"/>
    </xf>
    <xf numFmtId="0" fontId="12" fillId="4" borderId="5" xfId="0" applyFont="1" applyFill="1" applyBorder="1" applyAlignment="1">
      <alignment horizontal="justify" vertical="top"/>
    </xf>
    <xf numFmtId="165" fontId="12" fillId="4" borderId="5" xfId="1" applyFont="1" applyFill="1" applyBorder="1" applyAlignment="1">
      <alignment horizontal="center" vertical="top" wrapText="1"/>
    </xf>
    <xf numFmtId="0" fontId="12" fillId="4" borderId="18" xfId="0" applyFont="1" applyFill="1" applyBorder="1" applyAlignment="1">
      <alignment horizontal="justify" vertical="top"/>
    </xf>
    <xf numFmtId="9" fontId="80" fillId="4" borderId="18" xfId="1" applyNumberFormat="1" applyFont="1" applyFill="1" applyBorder="1" applyAlignment="1">
      <alignment horizontal="center" vertical="top"/>
    </xf>
    <xf numFmtId="0" fontId="12" fillId="4" borderId="6" xfId="0" applyFont="1" applyFill="1" applyBorder="1" applyAlignment="1">
      <alignment horizontal="justify" vertical="top"/>
    </xf>
    <xf numFmtId="9" fontId="80" fillId="4" borderId="6" xfId="1" applyNumberFormat="1" applyFont="1" applyFill="1" applyBorder="1" applyAlignment="1">
      <alignment horizontal="center" vertical="top"/>
    </xf>
    <xf numFmtId="169" fontId="84" fillId="0" borderId="6" xfId="2" applyNumberFormat="1" applyFont="1" applyBorder="1" applyAlignment="1">
      <alignment horizontal="right" vertical="top" wrapText="1"/>
    </xf>
    <xf numFmtId="9" fontId="80" fillId="4" borderId="5" xfId="1" applyNumberFormat="1" applyFont="1" applyFill="1" applyBorder="1" applyAlignment="1">
      <alignment horizontal="center" vertical="top"/>
    </xf>
    <xf numFmtId="0" fontId="80" fillId="4" borderId="5" xfId="0" applyFont="1" applyFill="1" applyBorder="1" applyAlignment="1">
      <alignment horizontal="justify" vertical="top"/>
    </xf>
    <xf numFmtId="0" fontId="80" fillId="4" borderId="18" xfId="0" applyFont="1" applyFill="1" applyBorder="1" applyAlignment="1">
      <alignment horizontal="justify" vertical="top"/>
    </xf>
    <xf numFmtId="0" fontId="80" fillId="4" borderId="6" xfId="0" applyFont="1" applyFill="1" applyBorder="1" applyAlignment="1">
      <alignment horizontal="justify" vertical="top"/>
    </xf>
    <xf numFmtId="0" fontId="12" fillId="4" borderId="1" xfId="0" applyFont="1" applyFill="1" applyBorder="1" applyAlignment="1">
      <alignment horizontal="justify" vertical="top"/>
    </xf>
    <xf numFmtId="0" fontId="91" fillId="4" borderId="1" xfId="0" applyFont="1" applyFill="1" applyBorder="1" applyAlignment="1">
      <alignment vertical="top"/>
    </xf>
    <xf numFmtId="9" fontId="12" fillId="4" borderId="1" xfId="1" applyNumberFormat="1" applyFont="1" applyFill="1" applyBorder="1" applyAlignment="1">
      <alignment horizontal="center" vertical="top"/>
    </xf>
    <xf numFmtId="0" fontId="9" fillId="3" borderId="1" xfId="0" applyFont="1" applyFill="1" applyBorder="1" applyAlignment="1">
      <alignment horizontal="center" vertical="center"/>
    </xf>
    <xf numFmtId="0" fontId="82" fillId="3" borderId="1" xfId="0" applyFont="1" applyFill="1" applyBorder="1" applyAlignment="1">
      <alignment horizontal="left" vertical="center" wrapText="1" indent="1"/>
    </xf>
    <xf numFmtId="0" fontId="9" fillId="3" borderId="1" xfId="0" applyFont="1" applyFill="1" applyBorder="1" applyAlignment="1">
      <alignment horizontal="justify" vertical="top"/>
    </xf>
    <xf numFmtId="0" fontId="92" fillId="3" borderId="1" xfId="0" applyFont="1" applyFill="1" applyBorder="1" applyAlignment="1">
      <alignment vertical="top"/>
    </xf>
    <xf numFmtId="9" fontId="9" fillId="3" borderId="1" xfId="1" applyNumberFormat="1" applyFont="1" applyFill="1" applyBorder="1" applyAlignment="1">
      <alignment horizontal="center" vertical="top"/>
    </xf>
    <xf numFmtId="169" fontId="82" fillId="3" borderId="1" xfId="2" applyNumberFormat="1" applyFont="1" applyFill="1" applyBorder="1" applyAlignment="1">
      <alignment horizontal="right" vertical="top" wrapText="1"/>
    </xf>
    <xf numFmtId="0" fontId="9" fillId="3" borderId="1" xfId="0" applyFont="1" applyFill="1" applyBorder="1" applyAlignment="1">
      <alignment horizontal="justify" vertical="center"/>
    </xf>
    <xf numFmtId="169" fontId="9" fillId="3" borderId="1" xfId="2" applyNumberFormat="1" applyFont="1" applyFill="1" applyBorder="1" applyAlignment="1">
      <alignment horizontal="justify" vertical="center"/>
    </xf>
    <xf numFmtId="0" fontId="9" fillId="3" borderId="0" xfId="0" applyFont="1" applyFill="1"/>
    <xf numFmtId="0" fontId="12" fillId="4" borderId="5" xfId="0" applyFont="1" applyFill="1" applyBorder="1" applyAlignment="1">
      <alignment horizontal="center" vertical="top"/>
    </xf>
    <xf numFmtId="0" fontId="91" fillId="4" borderId="6" xfId="0" applyFont="1" applyFill="1" applyBorder="1" applyAlignment="1">
      <alignment vertical="top"/>
    </xf>
    <xf numFmtId="0" fontId="12" fillId="4" borderId="1" xfId="0" applyFont="1" applyFill="1" applyBorder="1" applyAlignment="1">
      <alignment horizontal="left" vertical="top" wrapText="1"/>
    </xf>
    <xf numFmtId="0" fontId="12" fillId="4" borderId="5" xfId="0" applyFont="1" applyFill="1" applyBorder="1" applyAlignment="1">
      <alignment horizontal="left" vertical="top" wrapText="1"/>
    </xf>
    <xf numFmtId="165" fontId="12" fillId="4" borderId="5" xfId="1" applyFont="1" applyFill="1" applyBorder="1" applyAlignment="1">
      <alignment horizontal="left" vertical="top" wrapText="1"/>
    </xf>
    <xf numFmtId="0" fontId="12" fillId="4" borderId="6" xfId="0" applyFont="1" applyFill="1" applyBorder="1" applyAlignment="1">
      <alignment horizontal="left" vertical="top" wrapText="1"/>
    </xf>
    <xf numFmtId="0" fontId="91" fillId="4" borderId="5" xfId="0" applyFont="1" applyFill="1" applyBorder="1" applyAlignment="1">
      <alignment vertical="top" wrapText="1"/>
    </xf>
    <xf numFmtId="9" fontId="12" fillId="4" borderId="5" xfId="1" applyNumberFormat="1" applyFont="1" applyFill="1" applyBorder="1" applyAlignment="1">
      <alignment horizontal="center" vertical="top" wrapText="1"/>
    </xf>
    <xf numFmtId="0" fontId="91" fillId="4" borderId="5" xfId="0" applyFont="1" applyFill="1" applyBorder="1" applyAlignment="1">
      <alignment vertical="top"/>
    </xf>
    <xf numFmtId="0" fontId="12" fillId="4" borderId="18" xfId="0" applyFont="1" applyFill="1" applyBorder="1" applyAlignment="1">
      <alignment horizontal="left" vertical="top" wrapText="1"/>
    </xf>
    <xf numFmtId="0" fontId="91" fillId="4" borderId="18" xfId="0" applyFont="1" applyFill="1" applyBorder="1" applyAlignment="1">
      <alignment vertical="top"/>
    </xf>
    <xf numFmtId="0" fontId="12" fillId="4" borderId="18" xfId="0" applyFont="1" applyFill="1" applyBorder="1" applyAlignment="1">
      <alignment horizontal="center" vertical="top"/>
    </xf>
    <xf numFmtId="0" fontId="12" fillId="4" borderId="6" xfId="0" applyFont="1" applyFill="1" applyBorder="1" applyAlignment="1">
      <alignment horizontal="center" vertical="top"/>
    </xf>
    <xf numFmtId="0" fontId="84" fillId="0" borderId="6" xfId="0" applyFont="1" applyBorder="1" applyAlignment="1">
      <alignment horizontal="left" vertical="top" wrapText="1"/>
    </xf>
    <xf numFmtId="0" fontId="12" fillId="4" borderId="1" xfId="0" applyFont="1" applyFill="1" applyBorder="1" applyAlignment="1">
      <alignment horizontal="center" vertical="top" wrapText="1"/>
    </xf>
    <xf numFmtId="0" fontId="12" fillId="4" borderId="10" xfId="0" applyFont="1" applyFill="1" applyBorder="1" applyAlignment="1">
      <alignment vertical="top" wrapText="1"/>
    </xf>
    <xf numFmtId="0" fontId="84" fillId="0" borderId="18" xfId="0" applyFont="1" applyBorder="1" applyAlignment="1">
      <alignment horizontal="left" vertical="top" wrapText="1"/>
    </xf>
    <xf numFmtId="0" fontId="11" fillId="4" borderId="18" xfId="8" applyFont="1" applyFill="1" applyBorder="1" applyAlignment="1">
      <alignment vertical="top" wrapText="1"/>
    </xf>
    <xf numFmtId="0" fontId="11" fillId="4" borderId="18" xfId="8" applyFont="1" applyFill="1" applyBorder="1" applyAlignment="1">
      <alignment vertical="top"/>
    </xf>
    <xf numFmtId="0" fontId="12" fillId="4" borderId="12" xfId="0" applyFont="1" applyFill="1" applyBorder="1" applyAlignment="1">
      <alignment vertical="top" wrapText="1"/>
    </xf>
    <xf numFmtId="0" fontId="11" fillId="4" borderId="18" xfId="8" applyFont="1" applyFill="1" applyBorder="1" applyAlignment="1">
      <alignment horizontal="left" vertical="top" wrapText="1"/>
    </xf>
    <xf numFmtId="0" fontId="12" fillId="4" borderId="0" xfId="0" applyFont="1" applyFill="1" applyAlignment="1">
      <alignment vertical="top" wrapText="1"/>
    </xf>
    <xf numFmtId="9" fontId="12" fillId="4" borderId="18" xfId="1" applyNumberFormat="1" applyFont="1" applyFill="1" applyBorder="1" applyAlignment="1">
      <alignment horizontal="center" vertical="top" wrapText="1"/>
    </xf>
    <xf numFmtId="0" fontId="9" fillId="4" borderId="12" xfId="0" applyFont="1" applyFill="1" applyBorder="1" applyAlignment="1">
      <alignment vertical="top" wrapText="1"/>
    </xf>
    <xf numFmtId="0" fontId="82" fillId="0" borderId="1" xfId="0" applyFont="1" applyBorder="1" applyAlignment="1">
      <alignment horizontal="center" vertical="center" wrapText="1"/>
    </xf>
    <xf numFmtId="9" fontId="9" fillId="4" borderId="1" xfId="1" applyNumberFormat="1" applyFont="1" applyFill="1" applyBorder="1" applyAlignment="1">
      <alignment horizontal="center" vertical="top"/>
    </xf>
    <xf numFmtId="169" fontId="82" fillId="0" borderId="1" xfId="2" applyNumberFormat="1" applyFont="1" applyBorder="1" applyAlignment="1">
      <alignment horizontal="right" vertical="center" wrapText="1"/>
    </xf>
    <xf numFmtId="169" fontId="12" fillId="4" borderId="5" xfId="2" applyNumberFormat="1" applyFont="1" applyFill="1" applyBorder="1" applyAlignment="1">
      <alignment horizontal="center" vertical="top"/>
    </xf>
    <xf numFmtId="0" fontId="12" fillId="4" borderId="1" xfId="0" applyFont="1" applyFill="1" applyBorder="1" applyAlignment="1">
      <alignment vertical="top" wrapText="1"/>
    </xf>
    <xf numFmtId="9" fontId="12" fillId="4" borderId="1" xfId="0" applyNumberFormat="1" applyFont="1" applyFill="1" applyBorder="1" applyAlignment="1">
      <alignment horizontal="center" vertical="top" wrapText="1"/>
    </xf>
    <xf numFmtId="169" fontId="12" fillId="4" borderId="18" xfId="2" applyNumberFormat="1" applyFont="1" applyFill="1" applyBorder="1" applyAlignment="1">
      <alignment horizontal="center" vertical="top"/>
    </xf>
    <xf numFmtId="0" fontId="12" fillId="4" borderId="5" xfId="0" applyFont="1" applyFill="1" applyBorder="1" applyAlignment="1">
      <alignment horizontal="center" vertical="top" wrapText="1"/>
    </xf>
    <xf numFmtId="169" fontId="12" fillId="4" borderId="6" xfId="2" applyNumberFormat="1" applyFont="1" applyFill="1" applyBorder="1" applyAlignment="1">
      <alignment horizontal="center" vertical="top"/>
    </xf>
    <xf numFmtId="0" fontId="12" fillId="4" borderId="1" xfId="0" applyFont="1" applyFill="1" applyBorder="1" applyAlignment="1">
      <alignment horizontal="center" vertical="top"/>
    </xf>
    <xf numFmtId="169" fontId="12" fillId="4" borderId="1" xfId="2" applyNumberFormat="1" applyFont="1" applyFill="1" applyBorder="1" applyAlignment="1">
      <alignment horizontal="center" vertical="top"/>
    </xf>
    <xf numFmtId="0" fontId="9" fillId="0" borderId="2" xfId="0" applyFont="1" applyBorder="1" applyAlignment="1">
      <alignment horizontal="center" vertical="center"/>
    </xf>
    <xf numFmtId="0" fontId="9" fillId="0" borderId="3" xfId="0" applyFont="1" applyBorder="1" applyAlignment="1">
      <alignment horizontal="center" vertical="center"/>
    </xf>
    <xf numFmtId="169" fontId="36" fillId="0" borderId="0" xfId="2" applyNumberFormat="1" applyFont="1"/>
    <xf numFmtId="169" fontId="36" fillId="0" borderId="0" xfId="2" applyNumberFormat="1" applyFont="1" applyAlignment="1">
      <alignment vertical="center"/>
    </xf>
    <xf numFmtId="169" fontId="38" fillId="0" borderId="0" xfId="2" applyNumberFormat="1" applyFont="1" applyAlignment="1">
      <alignment vertical="center"/>
    </xf>
    <xf numFmtId="169" fontId="12" fillId="0" borderId="2" xfId="2" applyNumberFormat="1" applyFont="1" applyBorder="1" applyAlignment="1">
      <alignment horizontal="justify" vertical="center"/>
    </xf>
    <xf numFmtId="169" fontId="36" fillId="0" borderId="19" xfId="2" applyNumberFormat="1" applyFont="1" applyBorder="1" applyAlignment="1">
      <alignment horizontal="justify" vertical="center"/>
    </xf>
    <xf numFmtId="3" fontId="78" fillId="0" borderId="2" xfId="0" applyNumberFormat="1" applyFont="1" applyBorder="1" applyAlignment="1">
      <alignment horizontal="right" vertical="center" wrapText="1"/>
    </xf>
    <xf numFmtId="165" fontId="78" fillId="0" borderId="1" xfId="1" applyFont="1" applyBorder="1" applyAlignment="1">
      <alignment vertical="center"/>
    </xf>
    <xf numFmtId="3" fontId="78" fillId="0" borderId="19" xfId="0" applyNumberFormat="1" applyFont="1" applyBorder="1" applyAlignment="1">
      <alignment horizontal="right" vertical="center" wrapText="1"/>
    </xf>
    <xf numFmtId="169" fontId="11" fillId="0" borderId="2" xfId="2" applyNumberFormat="1" applyFont="1" applyBorder="1" applyAlignment="1">
      <alignment horizontal="justify" vertical="center"/>
    </xf>
    <xf numFmtId="169" fontId="11" fillId="0" borderId="19" xfId="2" applyNumberFormat="1" applyFont="1" applyBorder="1" applyAlignment="1">
      <alignment horizontal="justify" vertical="center"/>
    </xf>
    <xf numFmtId="169" fontId="9" fillId="0" borderId="19" xfId="2" applyNumberFormat="1" applyFont="1" applyBorder="1" applyAlignment="1">
      <alignment vertical="center"/>
    </xf>
    <xf numFmtId="0" fontId="75" fillId="0" borderId="1" xfId="0" applyFont="1" applyBorder="1" applyAlignment="1">
      <alignment horizontal="center" vertical="center" wrapText="1"/>
    </xf>
    <xf numFmtId="169" fontId="12" fillId="0" borderId="19" xfId="2" applyNumberFormat="1" applyFont="1" applyBorder="1" applyAlignment="1">
      <alignment horizontal="justify" vertical="center"/>
    </xf>
    <xf numFmtId="0" fontId="9" fillId="0" borderId="10" xfId="0" applyFont="1" applyBorder="1" applyAlignment="1">
      <alignment vertical="top" wrapText="1"/>
    </xf>
    <xf numFmtId="0" fontId="15" fillId="0" borderId="3" xfId="0" applyFont="1" applyBorder="1" applyAlignment="1">
      <alignment vertical="top" wrapText="1"/>
    </xf>
    <xf numFmtId="9" fontId="15" fillId="0" borderId="3" xfId="0" applyNumberFormat="1" applyFont="1" applyBorder="1" applyAlignment="1">
      <alignment horizontal="justify" vertical="top" wrapText="1"/>
    </xf>
    <xf numFmtId="3" fontId="93" fillId="0" borderId="2" xfId="0" applyNumberFormat="1" applyFont="1" applyBorder="1" applyAlignment="1">
      <alignment vertical="top" wrapText="1"/>
    </xf>
    <xf numFmtId="9" fontId="15" fillId="0" borderId="4" xfId="0" applyNumberFormat="1" applyFont="1" applyBorder="1" applyAlignment="1">
      <alignment horizontal="left" vertical="top" wrapText="1"/>
    </xf>
    <xf numFmtId="3" fontId="15" fillId="0" borderId="1" xfId="0" applyNumberFormat="1" applyFont="1" applyBorder="1" applyAlignment="1">
      <alignment vertical="top" wrapText="1"/>
    </xf>
    <xf numFmtId="0" fontId="9" fillId="0" borderId="0" xfId="0" applyFont="1" applyAlignment="1">
      <alignment horizontal="left" vertical="top" wrapText="1" indent="1"/>
    </xf>
    <xf numFmtId="10" fontId="15" fillId="0" borderId="3" xfId="0" applyNumberFormat="1" applyFont="1" applyBorder="1" applyAlignment="1">
      <alignment horizontal="justify" vertical="top" wrapText="1"/>
    </xf>
    <xf numFmtId="10" fontId="15" fillId="0" borderId="4" xfId="0" applyNumberFormat="1" applyFont="1" applyBorder="1" applyAlignment="1">
      <alignment horizontal="left" vertical="top" wrapText="1"/>
    </xf>
    <xf numFmtId="0" fontId="15" fillId="0" borderId="4" xfId="0" applyFont="1" applyBorder="1" applyAlignment="1">
      <alignment vertical="top" wrapText="1"/>
    </xf>
    <xf numFmtId="0" fontId="15" fillId="0" borderId="10" xfId="0" applyFont="1" applyBorder="1" applyAlignment="1">
      <alignment vertical="top" wrapText="1"/>
    </xf>
    <xf numFmtId="0" fontId="15" fillId="0" borderId="5" xfId="0" applyFont="1" applyBorder="1" applyAlignment="1">
      <alignment vertical="top" wrapText="1"/>
    </xf>
    <xf numFmtId="9" fontId="15" fillId="0" borderId="10" xfId="0" applyNumberFormat="1" applyFont="1" applyBorder="1" applyAlignment="1">
      <alignment horizontal="justify" vertical="top" wrapText="1"/>
    </xf>
    <xf numFmtId="3" fontId="93" fillId="0" borderId="9" xfId="0" applyNumberFormat="1" applyFont="1" applyBorder="1" applyAlignment="1">
      <alignment vertical="top" wrapText="1"/>
    </xf>
    <xf numFmtId="9" fontId="15" fillId="0" borderId="11" xfId="0" applyNumberFormat="1" applyFont="1" applyBorder="1" applyAlignment="1">
      <alignment horizontal="left" vertical="top" wrapText="1"/>
    </xf>
    <xf numFmtId="0" fontId="15" fillId="0" borderId="11" xfId="0" applyFont="1" applyBorder="1" applyAlignment="1">
      <alignment vertical="top" wrapText="1"/>
    </xf>
    <xf numFmtId="0" fontId="12" fillId="0" borderId="4" xfId="0" applyFont="1" applyBorder="1" applyAlignment="1">
      <alignment horizontal="left" vertical="top" wrapText="1" indent="1"/>
    </xf>
    <xf numFmtId="0" fontId="12" fillId="0" borderId="4" xfId="0" applyFont="1" applyBorder="1" applyAlignment="1">
      <alignment vertical="top" wrapText="1"/>
    </xf>
    <xf numFmtId="3" fontId="94" fillId="0" borderId="1" xfId="0" applyNumberFormat="1" applyFont="1" applyBorder="1" applyAlignment="1">
      <alignment horizontal="right" vertical="top" wrapText="1"/>
    </xf>
    <xf numFmtId="3" fontId="12" fillId="0" borderId="1" xfId="0" applyNumberFormat="1" applyFont="1" applyBorder="1" applyAlignment="1">
      <alignment horizontal="right" vertical="top" wrapText="1"/>
    </xf>
    <xf numFmtId="0" fontId="12" fillId="0" borderId="11" xfId="0" applyFont="1" applyBorder="1" applyAlignment="1">
      <alignment horizontal="left" vertical="top" wrapText="1" indent="1"/>
    </xf>
    <xf numFmtId="0" fontId="12" fillId="0" borderId="9" xfId="0" applyFont="1" applyBorder="1" applyAlignment="1">
      <alignment vertical="top" wrapText="1"/>
    </xf>
    <xf numFmtId="0" fontId="12" fillId="0" borderId="9" xfId="0" applyFont="1" applyBorder="1" applyAlignment="1">
      <alignment vertical="top"/>
    </xf>
    <xf numFmtId="3" fontId="94" fillId="0" borderId="5" xfId="0" applyNumberFormat="1" applyFont="1" applyBorder="1" applyAlignment="1">
      <alignment vertical="top" wrapText="1"/>
    </xf>
    <xf numFmtId="3" fontId="12" fillId="0" borderId="5" xfId="0" applyNumberFormat="1" applyFont="1" applyBorder="1" applyAlignment="1">
      <alignment vertical="top" wrapText="1"/>
    </xf>
    <xf numFmtId="0" fontId="12" fillId="0" borderId="21" xfId="0" applyFont="1" applyBorder="1" applyAlignment="1">
      <alignment horizontal="left" vertical="top" wrapText="1" indent="1"/>
    </xf>
    <xf numFmtId="0" fontId="12" fillId="0" borderId="7" xfId="0" applyFont="1" applyBorder="1" applyAlignment="1">
      <alignment vertical="top" wrapText="1"/>
    </xf>
    <xf numFmtId="3" fontId="94" fillId="0" borderId="6" xfId="0" applyNumberFormat="1" applyFont="1" applyBorder="1" applyAlignment="1">
      <alignment vertical="top" wrapText="1"/>
    </xf>
    <xf numFmtId="3" fontId="12" fillId="0" borderId="6" xfId="0" applyNumberFormat="1" applyFont="1" applyBorder="1" applyAlignment="1">
      <alignment vertical="top" wrapText="1"/>
    </xf>
    <xf numFmtId="9" fontId="12" fillId="0" borderId="1" xfId="0" applyNumberFormat="1" applyFont="1" applyBorder="1" applyAlignment="1">
      <alignment vertical="top" wrapText="1"/>
    </xf>
    <xf numFmtId="0" fontId="15" fillId="0" borderId="8" xfId="0" applyFont="1" applyBorder="1" applyAlignment="1">
      <alignment vertical="top" wrapText="1"/>
    </xf>
    <xf numFmtId="10" fontId="15" fillId="0" borderId="4" xfId="0" applyNumberFormat="1" applyFont="1" applyBorder="1" applyAlignment="1">
      <alignment horizontal="justify" vertical="top" wrapText="1"/>
    </xf>
    <xf numFmtId="3" fontId="93" fillId="0" borderId="1" xfId="0" applyNumberFormat="1" applyFont="1" applyBorder="1" applyAlignment="1">
      <alignment vertical="top" wrapText="1"/>
    </xf>
    <xf numFmtId="0" fontId="15" fillId="0" borderId="21" xfId="0" applyFont="1" applyBorder="1" applyAlignment="1">
      <alignment horizontal="left" vertical="top" wrapText="1" indent="2"/>
    </xf>
    <xf numFmtId="0" fontId="15" fillId="0" borderId="4" xfId="0" applyFont="1" applyBorder="1" applyAlignment="1">
      <alignment horizontal="justify" vertical="top" wrapText="1"/>
    </xf>
    <xf numFmtId="0" fontId="15" fillId="0" borderId="4" xfId="0" applyFont="1" applyBorder="1" applyAlignment="1">
      <alignment horizontal="left" vertical="top" wrapText="1"/>
    </xf>
    <xf numFmtId="3" fontId="15" fillId="0" borderId="1" xfId="0" applyNumberFormat="1" applyFont="1" applyBorder="1" applyAlignment="1">
      <alignment horizontal="right" vertical="top" wrapText="1"/>
    </xf>
    <xf numFmtId="0" fontId="15" fillId="0" borderId="21" xfId="0" applyFont="1" applyBorder="1" applyAlignment="1">
      <alignment vertical="top" wrapText="1"/>
    </xf>
    <xf numFmtId="0" fontId="15" fillId="0" borderId="18" xfId="0" applyFont="1" applyBorder="1" applyAlignment="1">
      <alignment vertical="top" wrapText="1"/>
    </xf>
    <xf numFmtId="0" fontId="15" fillId="0" borderId="6" xfId="0" applyFont="1" applyBorder="1" applyAlignment="1">
      <alignment vertical="top" wrapText="1"/>
    </xf>
    <xf numFmtId="9" fontId="15" fillId="0" borderId="4" xfId="0" applyNumberFormat="1" applyFont="1" applyBorder="1" applyAlignment="1">
      <alignment horizontal="justify" vertical="top" wrapText="1"/>
    </xf>
    <xf numFmtId="0" fontId="15" fillId="0" borderId="8" xfId="0" applyFont="1" applyBorder="1" applyAlignment="1">
      <alignment horizontal="left" vertical="top" wrapText="1" indent="1"/>
    </xf>
    <xf numFmtId="0" fontId="12" fillId="0" borderId="2" xfId="0" applyFont="1" applyBorder="1" applyAlignment="1">
      <alignment vertical="top"/>
    </xf>
    <xf numFmtId="0" fontId="12" fillId="0" borderId="4" xfId="0" applyFont="1" applyBorder="1" applyAlignment="1">
      <alignment horizontal="justify" vertical="top" wrapText="1"/>
    </xf>
    <xf numFmtId="0" fontId="9" fillId="0" borderId="11" xfId="0" applyFont="1" applyBorder="1" applyAlignment="1">
      <alignment vertical="top" wrapText="1"/>
    </xf>
    <xf numFmtId="0" fontId="9" fillId="0" borderId="4" xfId="0" applyFont="1" applyBorder="1" applyAlignment="1">
      <alignment vertical="top" wrapText="1"/>
    </xf>
    <xf numFmtId="9" fontId="9" fillId="0" borderId="4" xfId="0" applyNumberFormat="1" applyFont="1" applyBorder="1" applyAlignment="1">
      <alignment horizontal="justify" vertical="top" wrapText="1"/>
    </xf>
    <xf numFmtId="3" fontId="96" fillId="0" borderId="1" xfId="0" applyNumberFormat="1" applyFont="1" applyBorder="1" applyAlignment="1">
      <alignment vertical="top" wrapText="1"/>
    </xf>
    <xf numFmtId="9" fontId="9" fillId="0" borderId="4" xfId="0" applyNumberFormat="1" applyFont="1" applyBorder="1" applyAlignment="1">
      <alignment horizontal="left" vertical="top" wrapText="1"/>
    </xf>
    <xf numFmtId="3" fontId="9" fillId="0" borderId="1" xfId="0" applyNumberFormat="1" applyFont="1" applyBorder="1" applyAlignment="1">
      <alignment vertical="top" wrapText="1"/>
    </xf>
    <xf numFmtId="0" fontId="9" fillId="0" borderId="21" xfId="0" applyFont="1" applyBorder="1" applyAlignment="1">
      <alignment horizontal="left" vertical="top" wrapText="1" indent="1"/>
    </xf>
    <xf numFmtId="0" fontId="9" fillId="0" borderId="11" xfId="0" applyFont="1" applyBorder="1" applyAlignment="1">
      <alignment horizontal="justify" vertical="top" wrapText="1"/>
    </xf>
    <xf numFmtId="3" fontId="96" fillId="0" borderId="18" xfId="0" applyNumberFormat="1" applyFont="1" applyBorder="1" applyAlignment="1">
      <alignment vertical="top" wrapText="1"/>
    </xf>
    <xf numFmtId="3" fontId="9" fillId="0" borderId="5" xfId="0" applyNumberFormat="1" applyFont="1" applyBorder="1" applyAlignment="1">
      <alignment horizontal="right" vertical="top" wrapText="1"/>
    </xf>
    <xf numFmtId="0" fontId="9" fillId="0" borderId="21" xfId="0" applyFont="1" applyBorder="1" applyAlignment="1">
      <alignment vertical="top" wrapText="1"/>
    </xf>
    <xf numFmtId="0" fontId="9" fillId="0" borderId="21" xfId="0" applyFont="1" applyBorder="1" applyAlignment="1">
      <alignment horizontal="left" vertical="top" wrapText="1"/>
    </xf>
    <xf numFmtId="0" fontId="9" fillId="0" borderId="21" xfId="0" applyFont="1" applyBorder="1" applyAlignment="1">
      <alignment horizontal="justify" vertical="top" wrapText="1"/>
    </xf>
    <xf numFmtId="3" fontId="9" fillId="0" borderId="18" xfId="0" applyNumberFormat="1" applyFont="1" applyBorder="1" applyAlignment="1">
      <alignment horizontal="right" vertical="top" wrapText="1"/>
    </xf>
    <xf numFmtId="0" fontId="9" fillId="0" borderId="8" xfId="0" applyFont="1" applyBorder="1" applyAlignment="1">
      <alignment horizontal="left" vertical="top" wrapText="1" indent="1"/>
    </xf>
    <xf numFmtId="0" fontId="9" fillId="0" borderId="8" xfId="0" applyFont="1" applyBorder="1" applyAlignment="1">
      <alignment vertical="top" wrapText="1"/>
    </xf>
    <xf numFmtId="0" fontId="9" fillId="0" borderId="8" xfId="0" applyFont="1" applyBorder="1" applyAlignment="1">
      <alignment horizontal="justify" vertical="top" wrapText="1"/>
    </xf>
    <xf numFmtId="3" fontId="96" fillId="0" borderId="6" xfId="0" applyNumberFormat="1" applyFont="1" applyBorder="1" applyAlignment="1">
      <alignment vertical="top" wrapText="1"/>
    </xf>
    <xf numFmtId="3" fontId="9" fillId="0" borderId="6" xfId="0" applyNumberFormat="1" applyFont="1" applyBorder="1" applyAlignment="1">
      <alignment horizontal="right" vertical="top" wrapText="1"/>
    </xf>
    <xf numFmtId="0" fontId="12" fillId="0" borderId="11" xfId="0" applyFont="1" applyBorder="1" applyAlignment="1">
      <alignment vertical="top" wrapText="1"/>
    </xf>
    <xf numFmtId="3" fontId="94" fillId="0" borderId="5" xfId="0" applyNumberFormat="1" applyFont="1" applyBorder="1" applyAlignment="1">
      <alignment horizontal="right" vertical="top" wrapText="1"/>
    </xf>
    <xf numFmtId="3" fontId="12" fillId="0" borderId="5" xfId="0" applyNumberFormat="1" applyFont="1" applyBorder="1" applyAlignment="1">
      <alignment horizontal="right" vertical="top" wrapText="1"/>
    </xf>
    <xf numFmtId="0" fontId="12" fillId="0" borderId="8" xfId="0" applyFont="1" applyBorder="1" applyAlignment="1">
      <alignment vertical="top" wrapText="1"/>
    </xf>
    <xf numFmtId="0" fontId="94" fillId="0" borderId="6" xfId="0" applyFont="1" applyBorder="1" applyAlignment="1">
      <alignment horizontal="right" vertical="top" wrapText="1"/>
    </xf>
    <xf numFmtId="9" fontId="12" fillId="0" borderId="2" xfId="0" applyNumberFormat="1" applyFont="1" applyBorder="1" applyAlignment="1">
      <alignment vertical="top" wrapText="1"/>
    </xf>
    <xf numFmtId="9" fontId="9" fillId="0" borderId="11" xfId="0" applyNumberFormat="1" applyFont="1" applyBorder="1" applyAlignment="1">
      <alignment horizontal="left" vertical="top" wrapText="1"/>
    </xf>
    <xf numFmtId="3" fontId="96" fillId="0" borderId="5" xfId="0" applyNumberFormat="1" applyFont="1" applyBorder="1" applyAlignment="1">
      <alignment vertical="top" wrapText="1"/>
    </xf>
    <xf numFmtId="9" fontId="9" fillId="0" borderId="9" xfId="0" applyNumberFormat="1" applyFont="1" applyBorder="1" applyAlignment="1">
      <alignment vertical="top" wrapText="1"/>
    </xf>
    <xf numFmtId="3" fontId="9" fillId="0" borderId="5" xfId="0" applyNumberFormat="1" applyFont="1" applyBorder="1" applyAlignment="1">
      <alignment vertical="top" wrapText="1"/>
    </xf>
    <xf numFmtId="0" fontId="96" fillId="0" borderId="5" xfId="0" applyFont="1" applyBorder="1" applyAlignment="1">
      <alignment vertical="top" wrapText="1"/>
    </xf>
    <xf numFmtId="0" fontId="9" fillId="0" borderId="11" xfId="0" applyFont="1" applyBorder="1" applyAlignment="1">
      <alignment horizontal="left" vertical="top" wrapText="1"/>
    </xf>
    <xf numFmtId="0" fontId="9" fillId="0" borderId="5" xfId="0" applyFont="1" applyBorder="1" applyAlignment="1">
      <alignment horizontal="right" vertical="top" wrapText="1"/>
    </xf>
    <xf numFmtId="0" fontId="96" fillId="0" borderId="6" xfId="0" applyFont="1" applyBorder="1" applyAlignment="1">
      <alignment vertical="top" wrapText="1"/>
    </xf>
    <xf numFmtId="0" fontId="9" fillId="0" borderId="6" xfId="0" applyFont="1" applyBorder="1" applyAlignment="1">
      <alignment horizontal="right" vertical="top" wrapText="1"/>
    </xf>
    <xf numFmtId="0" fontId="96" fillId="0" borderId="1" xfId="0" applyFont="1" applyBorder="1" applyAlignment="1">
      <alignment vertical="top" wrapText="1"/>
    </xf>
    <xf numFmtId="0" fontId="9" fillId="0" borderId="1" xfId="0" applyFont="1" applyBorder="1" applyAlignment="1">
      <alignment horizontal="right" vertical="top" wrapText="1"/>
    </xf>
    <xf numFmtId="0" fontId="12" fillId="0" borderId="11" xfId="0" applyFont="1" applyBorder="1" applyAlignment="1">
      <alignment horizontal="justify" vertical="top" wrapText="1"/>
    </xf>
    <xf numFmtId="0" fontId="12" fillId="0" borderId="8" xfId="0" applyFont="1" applyBorder="1" applyAlignment="1">
      <alignment horizontal="justify" vertical="top" wrapText="1"/>
    </xf>
    <xf numFmtId="9" fontId="12" fillId="0" borderId="4" xfId="0" applyNumberFormat="1" applyFont="1" applyBorder="1" applyAlignment="1">
      <alignment vertical="top" wrapText="1"/>
    </xf>
    <xf numFmtId="3" fontId="96" fillId="0" borderId="1" xfId="0" applyNumberFormat="1" applyFont="1" applyBorder="1" applyAlignment="1">
      <alignment horizontal="right" vertical="top" wrapText="1"/>
    </xf>
    <xf numFmtId="3" fontId="9" fillId="0" borderId="1" xfId="0" applyNumberFormat="1" applyFont="1" applyBorder="1" applyAlignment="1">
      <alignment horizontal="right" vertical="top" wrapText="1"/>
    </xf>
    <xf numFmtId="0" fontId="12" fillId="0" borderId="0" xfId="0" applyFont="1" applyAlignment="1">
      <alignment horizontal="left" vertical="top" wrapText="1" indent="1"/>
    </xf>
    <xf numFmtId="0" fontId="9" fillId="0" borderId="9" xfId="0" applyFont="1" applyBorder="1" applyAlignment="1">
      <alignment vertical="top" wrapText="1"/>
    </xf>
    <xf numFmtId="9" fontId="12" fillId="0" borderId="11" xfId="0" applyNumberFormat="1" applyFont="1" applyBorder="1" applyAlignment="1">
      <alignment vertical="top" wrapText="1"/>
    </xf>
    <xf numFmtId="3" fontId="96" fillId="0" borderId="5" xfId="0" applyNumberFormat="1" applyFont="1" applyBorder="1" applyAlignment="1">
      <alignment horizontal="right" vertical="top" wrapText="1"/>
    </xf>
    <xf numFmtId="9" fontId="12" fillId="0" borderId="9" xfId="0" applyNumberFormat="1" applyFont="1" applyBorder="1" applyAlignment="1">
      <alignment vertical="top" wrapText="1"/>
    </xf>
    <xf numFmtId="0" fontId="12" fillId="0" borderId="3" xfId="0" applyFont="1" applyBorder="1" applyAlignment="1">
      <alignment horizontal="left" vertical="top" wrapText="1" indent="1"/>
    </xf>
    <xf numFmtId="3" fontId="97" fillId="0" borderId="1" xfId="0" applyNumberFormat="1" applyFont="1" applyBorder="1" applyAlignment="1">
      <alignment horizontal="right" vertical="top" wrapText="1"/>
    </xf>
    <xf numFmtId="0" fontId="9" fillId="0" borderId="3" xfId="0" applyFont="1" applyBorder="1" applyAlignment="1">
      <alignment vertical="top"/>
    </xf>
    <xf numFmtId="0" fontId="96" fillId="0" borderId="3" xfId="0" applyFont="1" applyBorder="1" applyAlignment="1">
      <alignment vertical="top"/>
    </xf>
    <xf numFmtId="0" fontId="9" fillId="0" borderId="4" xfId="0" applyFont="1" applyBorder="1" applyAlignment="1">
      <alignment vertical="top"/>
    </xf>
    <xf numFmtId="0" fontId="9" fillId="0" borderId="10" xfId="0" applyFont="1" applyBorder="1" applyAlignment="1">
      <alignment vertical="top"/>
    </xf>
    <xf numFmtId="0" fontId="96" fillId="0" borderId="10" xfId="0" applyFont="1" applyBorder="1" applyAlignment="1">
      <alignment vertical="top"/>
    </xf>
    <xf numFmtId="0" fontId="9" fillId="0" borderId="11" xfId="0" applyFont="1" applyBorder="1" applyAlignment="1">
      <alignment vertical="top"/>
    </xf>
    <xf numFmtId="10" fontId="9" fillId="0" borderId="4" xfId="0" applyNumberFormat="1" applyFont="1" applyBorder="1" applyAlignment="1">
      <alignment horizontal="justify" vertical="top" wrapText="1"/>
    </xf>
    <xf numFmtId="0" fontId="9" fillId="0" borderId="18" xfId="0" applyFont="1" applyBorder="1" applyAlignment="1">
      <alignment horizontal="left" vertical="top" wrapText="1" indent="1"/>
    </xf>
    <xf numFmtId="0" fontId="9" fillId="0" borderId="4" xfId="0" applyFont="1" applyBorder="1" applyAlignment="1">
      <alignment horizontal="justify" vertical="top" wrapText="1"/>
    </xf>
    <xf numFmtId="0" fontId="12" fillId="0" borderId="19" xfId="0" applyFont="1" applyBorder="1" applyAlignment="1">
      <alignment vertical="top" wrapText="1"/>
    </xf>
    <xf numFmtId="0" fontId="12" fillId="0" borderId="21" xfId="0" applyFont="1" applyBorder="1" applyAlignment="1">
      <alignment horizontal="justify" vertical="top" wrapText="1"/>
    </xf>
    <xf numFmtId="0" fontId="94" fillId="0" borderId="18" xfId="0" applyFont="1" applyBorder="1" applyAlignment="1">
      <alignment horizontal="right" vertical="top" wrapText="1"/>
    </xf>
    <xf numFmtId="0" fontId="12" fillId="0" borderId="11" xfId="0" applyFont="1" applyBorder="1" applyAlignment="1">
      <alignment horizontal="left" vertical="top" wrapText="1"/>
    </xf>
    <xf numFmtId="0" fontId="12" fillId="0" borderId="21" xfId="0" applyFont="1" applyBorder="1" applyAlignment="1">
      <alignment horizontal="left" vertical="top" wrapText="1"/>
    </xf>
    <xf numFmtId="9" fontId="9" fillId="0" borderId="8" xfId="0" applyNumberFormat="1" applyFont="1" applyBorder="1" applyAlignment="1">
      <alignment horizontal="left" vertical="top" wrapText="1"/>
    </xf>
    <xf numFmtId="0" fontId="9" fillId="0" borderId="3" xfId="0" applyFont="1" applyBorder="1" applyAlignment="1">
      <alignment vertical="top" wrapText="1"/>
    </xf>
    <xf numFmtId="0" fontId="96" fillId="0" borderId="3" xfId="0" applyFont="1" applyBorder="1" applyAlignment="1">
      <alignment vertical="top" wrapText="1"/>
    </xf>
    <xf numFmtId="0" fontId="9" fillId="0" borderId="6" xfId="0" applyFont="1" applyBorder="1" applyAlignment="1">
      <alignment horizontal="left" vertical="top" wrapText="1" indent="2"/>
    </xf>
    <xf numFmtId="3" fontId="12" fillId="0" borderId="1" xfId="0" applyNumberFormat="1" applyFont="1" applyBorder="1" applyAlignment="1">
      <alignment horizontal="center" vertical="top" wrapText="1"/>
    </xf>
    <xf numFmtId="165" fontId="94" fillId="0" borderId="1" xfId="0" applyNumberFormat="1" applyFont="1" applyBorder="1" applyAlignment="1">
      <alignment horizontal="right" vertical="top" wrapText="1"/>
    </xf>
    <xf numFmtId="9" fontId="9" fillId="0" borderId="2" xfId="0" applyNumberFormat="1" applyFont="1" applyBorder="1" applyAlignment="1">
      <alignment vertical="top" wrapText="1"/>
    </xf>
    <xf numFmtId="165" fontId="96" fillId="0" borderId="1" xfId="0" applyNumberFormat="1" applyFont="1" applyBorder="1" applyAlignment="1">
      <alignment horizontal="right" vertical="top" wrapText="1"/>
    </xf>
    <xf numFmtId="165" fontId="9" fillId="0" borderId="1" xfId="0" applyNumberFormat="1" applyFont="1" applyBorder="1" applyAlignment="1">
      <alignment horizontal="right" vertical="top" wrapText="1"/>
    </xf>
    <xf numFmtId="165" fontId="94" fillId="0" borderId="9" xfId="1" applyFont="1" applyBorder="1" applyAlignment="1">
      <alignment horizontal="right" vertical="top" wrapText="1"/>
    </xf>
    <xf numFmtId="165" fontId="12" fillId="0" borderId="1" xfId="0" applyNumberFormat="1" applyFont="1" applyBorder="1" applyAlignment="1">
      <alignment horizontal="center" vertical="center" wrapText="1"/>
    </xf>
    <xf numFmtId="165" fontId="94" fillId="0" borderId="7" xfId="1" applyFont="1" applyBorder="1" applyAlignment="1">
      <alignment horizontal="right" vertical="top" wrapText="1"/>
    </xf>
    <xf numFmtId="165" fontId="94" fillId="0" borderId="6" xfId="1" applyFont="1" applyBorder="1" applyAlignment="1">
      <alignment horizontal="right" vertical="top" wrapText="1"/>
    </xf>
    <xf numFmtId="165" fontId="94" fillId="0" borderId="1" xfId="1" applyFont="1" applyBorder="1" applyAlignment="1">
      <alignment horizontal="right" vertical="top" wrapText="1"/>
    </xf>
    <xf numFmtId="0" fontId="11" fillId="0" borderId="2" xfId="0" applyFont="1" applyBorder="1" applyAlignment="1">
      <alignment vertical="top"/>
    </xf>
    <xf numFmtId="165" fontId="97" fillId="0" borderId="1" xfId="0" applyNumberFormat="1" applyFont="1" applyBorder="1" applyAlignment="1">
      <alignment horizontal="right" vertical="top" wrapText="1"/>
    </xf>
    <xf numFmtId="165" fontId="12" fillId="0" borderId="1" xfId="0" applyNumberFormat="1" applyFont="1" applyBorder="1" applyAlignment="1">
      <alignment horizontal="justify" vertical="top" wrapText="1"/>
    </xf>
    <xf numFmtId="165" fontId="12" fillId="0" borderId="2" xfId="0" applyNumberFormat="1" applyFont="1" applyBorder="1" applyAlignment="1">
      <alignment vertical="top" wrapText="1"/>
    </xf>
    <xf numFmtId="165" fontId="12" fillId="0" borderId="1" xfId="0" applyNumberFormat="1" applyFont="1" applyBorder="1" applyAlignment="1">
      <alignment horizontal="right" vertical="top" wrapText="1"/>
    </xf>
    <xf numFmtId="165" fontId="12" fillId="0" borderId="1" xfId="1" applyFont="1" applyBorder="1" applyAlignment="1">
      <alignment horizontal="left" vertical="top" wrapText="1"/>
    </xf>
    <xf numFmtId="0" fontId="12" fillId="0" borderId="1" xfId="0" applyFont="1" applyBorder="1" applyAlignment="1">
      <alignment horizontal="left" wrapText="1"/>
    </xf>
    <xf numFmtId="165" fontId="12" fillId="0" borderId="14" xfId="1" applyFont="1" applyBorder="1" applyAlignment="1">
      <alignment horizontal="left" wrapText="1"/>
    </xf>
    <xf numFmtId="165" fontId="12" fillId="0" borderId="1" xfId="1" applyFont="1" applyBorder="1" applyAlignment="1">
      <alignment horizontal="center" vertical="top"/>
    </xf>
    <xf numFmtId="0" fontId="14" fillId="0" borderId="1" xfId="0" applyFont="1" applyBorder="1" applyAlignment="1">
      <alignment horizontal="center" vertical="center"/>
    </xf>
    <xf numFmtId="0" fontId="15" fillId="0" borderId="1" xfId="0" applyFont="1" applyBorder="1" applyAlignment="1">
      <alignment horizontal="left" vertical="center"/>
    </xf>
    <xf numFmtId="0" fontId="15" fillId="0" borderId="1" xfId="0" applyFont="1" applyBorder="1" applyAlignment="1">
      <alignment horizontal="center" vertical="top" wrapText="1"/>
    </xf>
    <xf numFmtId="165" fontId="9" fillId="0" borderId="23" xfId="1" applyFont="1" applyBorder="1" applyAlignment="1">
      <alignment horizontal="right" vertical="center"/>
    </xf>
    <xf numFmtId="165" fontId="12" fillId="0" borderId="1" xfId="1" applyFont="1" applyBorder="1" applyAlignment="1">
      <alignment horizontal="right" vertical="center"/>
    </xf>
    <xf numFmtId="0" fontId="11" fillId="0" borderId="18" xfId="0" applyFont="1" applyBorder="1" applyAlignment="1">
      <alignment horizontal="left" vertical="top" wrapText="1"/>
    </xf>
    <xf numFmtId="0" fontId="15" fillId="0" borderId="6" xfId="0" applyFont="1" applyBorder="1" applyAlignment="1">
      <alignment horizontal="center" vertical="center"/>
    </xf>
    <xf numFmtId="165" fontId="11" fillId="0" borderId="6" xfId="0" applyNumberFormat="1" applyFont="1" applyBorder="1" applyAlignment="1">
      <alignment horizontal="center" vertical="center"/>
    </xf>
    <xf numFmtId="0" fontId="16" fillId="0" borderId="19" xfId="0" applyFont="1" applyBorder="1" applyAlignment="1">
      <alignment horizontal="center" vertical="center" wrapText="1"/>
    </xf>
    <xf numFmtId="165" fontId="11" fillId="0" borderId="1" xfId="0" applyNumberFormat="1" applyFont="1" applyBorder="1" applyAlignment="1">
      <alignment horizontal="center" vertical="center"/>
    </xf>
    <xf numFmtId="0" fontId="12" fillId="0" borderId="1" xfId="3" applyNumberFormat="1" applyFont="1" applyBorder="1" applyAlignment="1">
      <alignment horizontal="center" vertical="top" wrapText="1"/>
    </xf>
    <xf numFmtId="165" fontId="12" fillId="0" borderId="1" xfId="21" quotePrefix="1" applyNumberFormat="1" applyFont="1" applyBorder="1" applyAlignment="1">
      <alignment horizontal="left" vertical="top" wrapText="1"/>
    </xf>
    <xf numFmtId="165" fontId="12" fillId="0" borderId="1" xfId="0" applyNumberFormat="1" applyFont="1" applyBorder="1" applyAlignment="1">
      <alignment horizontal="right" vertical="center"/>
    </xf>
    <xf numFmtId="0" fontId="14" fillId="0" borderId="19" xfId="0" applyFont="1" applyBorder="1" applyAlignment="1">
      <alignment horizontal="center" vertical="center" wrapText="1"/>
    </xf>
    <xf numFmtId="165" fontId="9" fillId="0" borderId="1" xfId="0" applyNumberFormat="1" applyFont="1" applyBorder="1" applyAlignment="1">
      <alignment horizontal="right" vertical="center"/>
    </xf>
    <xf numFmtId="165" fontId="9" fillId="0" borderId="1" xfId="0" applyNumberFormat="1" applyFont="1" applyBorder="1" applyAlignment="1">
      <alignment horizontal="center" vertical="top"/>
    </xf>
    <xf numFmtId="9" fontId="9" fillId="0" borderId="6" xfId="0" applyNumberFormat="1" applyFont="1" applyBorder="1" applyAlignment="1">
      <alignment horizontal="center" vertical="center"/>
    </xf>
    <xf numFmtId="165" fontId="9" fillId="0" borderId="6" xfId="0" applyNumberFormat="1" applyFont="1" applyBorder="1" applyAlignment="1">
      <alignment horizontal="center" vertical="center"/>
    </xf>
    <xf numFmtId="9" fontId="14" fillId="0" borderId="19" xfId="0" applyNumberFormat="1" applyFont="1" applyBorder="1" applyAlignment="1">
      <alignment horizontal="center" vertical="center" wrapText="1"/>
    </xf>
    <xf numFmtId="9" fontId="16" fillId="0" borderId="19" xfId="0" applyNumberFormat="1" applyFont="1" applyBorder="1" applyAlignment="1">
      <alignment horizontal="center" vertical="center" wrapText="1"/>
    </xf>
    <xf numFmtId="165" fontId="12" fillId="0" borderId="1" xfId="0" applyNumberFormat="1" applyFont="1" applyBorder="1" applyAlignment="1">
      <alignment horizontal="center" vertical="center"/>
    </xf>
    <xf numFmtId="0" fontId="11" fillId="0" borderId="18" xfId="0" applyFont="1" applyBorder="1" applyAlignment="1">
      <alignment vertical="top" wrapText="1"/>
    </xf>
    <xf numFmtId="0" fontId="18" fillId="0" borderId="5" xfId="0" applyFont="1" applyBorder="1" applyAlignment="1">
      <alignment horizontal="left" vertical="top" wrapText="1"/>
    </xf>
    <xf numFmtId="0" fontId="21" fillId="0" borderId="18" xfId="0" applyFont="1" applyBorder="1" applyAlignment="1">
      <alignment vertical="top" wrapText="1"/>
    </xf>
    <xf numFmtId="0" fontId="21" fillId="0" borderId="6" xfId="0" applyFont="1" applyBorder="1" applyAlignment="1">
      <alignment vertical="top" wrapText="1"/>
    </xf>
    <xf numFmtId="0" fontId="18" fillId="0" borderId="18" xfId="0" applyFont="1" applyBorder="1" applyAlignment="1">
      <alignment vertical="top" wrapText="1"/>
    </xf>
    <xf numFmtId="165" fontId="12" fillId="0" borderId="5" xfId="0" applyNumberFormat="1" applyFont="1" applyBorder="1" applyAlignment="1">
      <alignment horizontal="center" vertical="center"/>
    </xf>
    <xf numFmtId="0" fontId="18" fillId="0" borderId="6" xfId="0" applyFont="1" applyBorder="1" applyAlignment="1">
      <alignment vertical="top" wrapText="1"/>
    </xf>
    <xf numFmtId="9" fontId="9" fillId="0" borderId="5" xfId="0" applyNumberFormat="1" applyFont="1" applyBorder="1" applyAlignment="1">
      <alignment horizontal="center" vertical="center"/>
    </xf>
    <xf numFmtId="165" fontId="9" fillId="0" borderId="5" xfId="0" applyNumberFormat="1" applyFont="1" applyBorder="1" applyAlignment="1">
      <alignment horizontal="center" vertical="center"/>
    </xf>
    <xf numFmtId="0" fontId="18" fillId="0" borderId="5" xfId="0" applyFont="1" applyBorder="1" applyAlignment="1">
      <alignment vertical="top" wrapText="1"/>
    </xf>
    <xf numFmtId="0" fontId="18" fillId="0" borderId="6" xfId="0" applyFont="1" applyBorder="1" applyAlignment="1">
      <alignment horizontal="left" vertical="top" wrapText="1"/>
    </xf>
    <xf numFmtId="0" fontId="98" fillId="4" borderId="1" xfId="170" applyFont="1" applyFill="1" applyBorder="1" applyAlignment="1">
      <alignment horizontal="left" vertical="center" wrapText="1"/>
    </xf>
    <xf numFmtId="0" fontId="98" fillId="0" borderId="1" xfId="170" applyFont="1" applyBorder="1" applyAlignment="1">
      <alignment horizontal="left" vertical="center" wrapText="1"/>
    </xf>
    <xf numFmtId="0" fontId="99" fillId="0" borderId="1" xfId="274" applyFont="1" applyBorder="1" applyAlignment="1">
      <alignment vertical="top" wrapText="1"/>
    </xf>
    <xf numFmtId="0" fontId="98" fillId="0" borderId="1" xfId="274" applyFont="1" applyBorder="1" applyAlignment="1">
      <alignment horizontal="left" vertical="top" wrapText="1" indent="1"/>
    </xf>
    <xf numFmtId="0" fontId="98" fillId="0" borderId="1" xfId="274" applyFont="1" applyBorder="1" applyAlignment="1">
      <alignment vertical="top" wrapText="1"/>
    </xf>
    <xf numFmtId="0" fontId="98" fillId="0" borderId="1" xfId="274" applyFont="1" applyBorder="1" applyAlignment="1">
      <alignment vertical="center" wrapText="1"/>
    </xf>
    <xf numFmtId="0" fontId="98" fillId="0" borderId="1" xfId="274" applyFont="1" applyBorder="1" applyAlignment="1">
      <alignment horizontal="center" vertical="center" wrapText="1"/>
    </xf>
    <xf numFmtId="0" fontId="98" fillId="0" borderId="1" xfId="274" quotePrefix="1" applyFont="1" applyBorder="1" applyAlignment="1">
      <alignment horizontal="left" vertical="top" wrapText="1" indent="1"/>
    </xf>
    <xf numFmtId="0" fontId="98" fillId="0" borderId="1" xfId="274" applyFont="1" applyBorder="1" applyAlignment="1">
      <alignment horizontal="left" vertical="center" wrapText="1" indent="1"/>
    </xf>
    <xf numFmtId="0" fontId="98" fillId="0" borderId="1" xfId="274" applyFont="1" applyBorder="1" applyAlignment="1">
      <alignment horizontal="left" vertical="top" wrapText="1"/>
    </xf>
    <xf numFmtId="9" fontId="98" fillId="0" borderId="1" xfId="274" applyNumberFormat="1" applyFont="1" applyBorder="1" applyAlignment="1">
      <alignment horizontal="center" vertical="center" wrapText="1"/>
    </xf>
    <xf numFmtId="0" fontId="98" fillId="4" borderId="1" xfId="274" applyFont="1" applyFill="1" applyBorder="1" applyAlignment="1">
      <alignment vertical="top" wrapText="1"/>
    </xf>
    <xf numFmtId="0" fontId="99" fillId="4" borderId="1" xfId="274" applyFont="1" applyFill="1" applyBorder="1" applyAlignment="1">
      <alignment vertical="top" wrapText="1"/>
    </xf>
    <xf numFmtId="0" fontId="99" fillId="4" borderId="1" xfId="274" applyFont="1" applyFill="1" applyBorder="1" applyAlignment="1">
      <alignment horizontal="left" vertical="top" wrapText="1" indent="1"/>
    </xf>
    <xf numFmtId="0" fontId="98" fillId="4" borderId="1" xfId="274" applyFont="1" applyFill="1" applyBorder="1" applyAlignment="1">
      <alignment horizontal="left" vertical="top" wrapText="1" indent="1"/>
    </xf>
    <xf numFmtId="9" fontId="99" fillId="0" borderId="1" xfId="274" applyNumberFormat="1" applyFont="1" applyBorder="1" applyAlignment="1">
      <alignment horizontal="center" vertical="center" wrapText="1"/>
    </xf>
    <xf numFmtId="169" fontId="98" fillId="0" borderId="1" xfId="287" applyNumberFormat="1" applyFont="1" applyBorder="1" applyAlignment="1">
      <alignment horizontal="center" vertical="top" wrapText="1"/>
    </xf>
    <xf numFmtId="9" fontId="98" fillId="0" borderId="1" xfId="274" applyNumberFormat="1" applyFont="1" applyBorder="1" applyAlignment="1">
      <alignment horizontal="center" vertical="top" wrapText="1"/>
    </xf>
    <xf numFmtId="9" fontId="99" fillId="4" borderId="1" xfId="274" applyNumberFormat="1" applyFont="1" applyFill="1" applyBorder="1" applyAlignment="1">
      <alignment horizontal="center" vertical="top" wrapText="1"/>
    </xf>
    <xf numFmtId="0" fontId="98" fillId="4" borderId="1" xfId="274" applyFont="1" applyFill="1" applyBorder="1" applyAlignment="1">
      <alignment horizontal="center" vertical="top" wrapText="1"/>
    </xf>
    <xf numFmtId="0" fontId="98" fillId="0" borderId="1" xfId="274" applyFont="1" applyBorder="1" applyAlignment="1">
      <alignment horizontal="center" vertical="top" wrapText="1"/>
    </xf>
    <xf numFmtId="9" fontId="98" fillId="4" borderId="1" xfId="274" applyNumberFormat="1" applyFont="1" applyFill="1" applyBorder="1" applyAlignment="1">
      <alignment horizontal="center" vertical="top" wrapText="1"/>
    </xf>
    <xf numFmtId="0" fontId="98" fillId="0" borderId="1" xfId="0" applyFont="1" applyBorder="1" applyAlignment="1">
      <alignment horizontal="justify" vertical="center"/>
    </xf>
    <xf numFmtId="0" fontId="98" fillId="0" borderId="1" xfId="0" applyFont="1" applyBorder="1" applyAlignment="1">
      <alignment horizontal="center" vertical="center"/>
    </xf>
    <xf numFmtId="0" fontId="99" fillId="0" borderId="1" xfId="0" applyFont="1" applyBorder="1" applyAlignment="1">
      <alignment horizontal="justify" vertical="center"/>
    </xf>
    <xf numFmtId="9" fontId="99" fillId="0" borderId="1" xfId="3" applyFont="1" applyBorder="1" applyAlignment="1">
      <alignment horizontal="center" vertical="center"/>
    </xf>
    <xf numFmtId="0" fontId="99" fillId="0" borderId="1" xfId="0" applyFont="1" applyBorder="1" applyAlignment="1">
      <alignment horizontal="center" vertical="center"/>
    </xf>
    <xf numFmtId="0" fontId="99" fillId="0" borderId="1" xfId="0" applyFont="1" applyBorder="1" applyAlignment="1">
      <alignment vertical="top" wrapText="1"/>
    </xf>
    <xf numFmtId="0" fontId="98" fillId="0" borderId="1" xfId="0" applyFont="1" applyBorder="1" applyAlignment="1">
      <alignment vertical="center" wrapText="1"/>
    </xf>
    <xf numFmtId="0" fontId="99" fillId="0" borderId="1" xfId="0" applyFont="1" applyBorder="1" applyAlignment="1">
      <alignment horizontal="left" vertical="top" wrapText="1"/>
    </xf>
    <xf numFmtId="0" fontId="98" fillId="0" borderId="1" xfId="0" applyFont="1" applyBorder="1" applyAlignment="1">
      <alignment horizontal="center" vertical="center" wrapText="1"/>
    </xf>
    <xf numFmtId="0" fontId="99" fillId="0" borderId="1" xfId="0" applyFont="1" applyBorder="1" applyAlignment="1">
      <alignment horizontal="justify" vertical="top"/>
    </xf>
    <xf numFmtId="0" fontId="98" fillId="0" borderId="1" xfId="0" applyFont="1" applyBorder="1" applyAlignment="1">
      <alignment horizontal="left" vertical="center" wrapText="1" indent="1"/>
    </xf>
    <xf numFmtId="0" fontId="98" fillId="0" borderId="1" xfId="226" applyFont="1" applyBorder="1" applyAlignment="1">
      <alignment horizontal="center" vertical="top" wrapText="1"/>
    </xf>
    <xf numFmtId="0" fontId="98" fillId="0" borderId="1" xfId="0" applyFont="1" applyBorder="1" applyAlignment="1">
      <alignment horizontal="left" wrapText="1" indent="1"/>
    </xf>
    <xf numFmtId="0" fontId="98" fillId="0" borderId="1" xfId="0" applyFont="1" applyBorder="1" applyAlignment="1">
      <alignment horizontal="left" wrapText="1"/>
    </xf>
    <xf numFmtId="0" fontId="98" fillId="0" borderId="1" xfId="232" applyFont="1" applyBorder="1" applyAlignment="1">
      <alignment horizontal="center" vertical="top" wrapText="1"/>
    </xf>
    <xf numFmtId="0" fontId="98" fillId="0" borderId="1" xfId="0" applyFont="1" applyBorder="1" applyAlignment="1">
      <alignment horizontal="left" vertical="top" wrapText="1" indent="1"/>
    </xf>
    <xf numFmtId="0" fontId="98" fillId="0" borderId="1" xfId="0" applyFont="1" applyBorder="1" applyAlignment="1">
      <alignment horizontal="left" vertical="center" wrapText="1"/>
    </xf>
    <xf numFmtId="0" fontId="98" fillId="0" borderId="1" xfId="208" applyFont="1" applyBorder="1" applyAlignment="1">
      <alignment horizontal="left" vertical="top" wrapText="1" indent="1"/>
    </xf>
    <xf numFmtId="0" fontId="98" fillId="0" borderId="1" xfId="208" applyFont="1" applyBorder="1" applyAlignment="1">
      <alignment horizontal="justify" vertical="top"/>
    </xf>
    <xf numFmtId="0" fontId="98" fillId="0" borderId="1" xfId="210" applyFont="1" applyBorder="1" applyAlignment="1">
      <alignment horizontal="left" vertical="top" wrapText="1" indent="1"/>
    </xf>
    <xf numFmtId="0" fontId="98" fillId="0" borderId="1" xfId="210" applyFont="1" applyBorder="1" applyAlignment="1">
      <alignment horizontal="justify" vertical="top"/>
    </xf>
    <xf numFmtId="0" fontId="98" fillId="0" borderId="1" xfId="230" applyFont="1" applyBorder="1" applyAlignment="1">
      <alignment horizontal="center" vertical="top" wrapText="1"/>
    </xf>
    <xf numFmtId="0" fontId="99" fillId="0" borderId="1" xfId="0" applyFont="1" applyBorder="1" applyAlignment="1">
      <alignment horizontal="left" vertical="center" wrapText="1"/>
    </xf>
    <xf numFmtId="0" fontId="98" fillId="0" borderId="1" xfId="234" applyFont="1" applyBorder="1" applyAlignment="1">
      <alignment horizontal="center" vertical="top" wrapText="1"/>
    </xf>
    <xf numFmtId="0" fontId="99" fillId="0" borderId="1" xfId="212" applyFont="1" applyBorder="1" applyAlignment="1">
      <alignment horizontal="left" vertical="top" wrapText="1"/>
    </xf>
    <xf numFmtId="0" fontId="98" fillId="0" borderId="1" xfId="214" applyFont="1" applyBorder="1" applyAlignment="1">
      <alignment horizontal="left" vertical="top" wrapText="1" indent="1"/>
    </xf>
    <xf numFmtId="0" fontId="98" fillId="0" borderId="1" xfId="214" applyFont="1" applyBorder="1" applyAlignment="1">
      <alignment horizontal="justify" vertical="top"/>
    </xf>
    <xf numFmtId="0" fontId="98" fillId="0" borderId="1" xfId="236" applyFont="1" applyBorder="1" applyAlignment="1">
      <alignment horizontal="center" vertical="top" wrapText="1"/>
    </xf>
    <xf numFmtId="0" fontId="98" fillId="0" borderId="1" xfId="216" applyFont="1" applyBorder="1" applyAlignment="1">
      <alignment horizontal="left" vertical="top" wrapText="1" indent="1"/>
    </xf>
    <xf numFmtId="0" fontId="98" fillId="0" borderId="1" xfId="216" applyFont="1" applyBorder="1" applyAlignment="1">
      <alignment horizontal="justify" vertical="top"/>
    </xf>
    <xf numFmtId="0" fontId="98" fillId="0" borderId="1" xfId="238" applyFont="1" applyBorder="1" applyAlignment="1">
      <alignment horizontal="center" vertical="top" wrapText="1"/>
    </xf>
    <xf numFmtId="0" fontId="98" fillId="0" borderId="1" xfId="0" applyFont="1" applyBorder="1" applyAlignment="1">
      <alignment horizontal="left" vertical="top" wrapText="1"/>
    </xf>
    <xf numFmtId="9" fontId="99" fillId="0" borderId="1" xfId="3" applyFont="1" applyBorder="1" applyAlignment="1">
      <alignment horizontal="center" vertical="center" wrapText="1"/>
    </xf>
    <xf numFmtId="169" fontId="98" fillId="0" borderId="1" xfId="2" applyNumberFormat="1" applyFont="1" applyBorder="1" applyAlignment="1">
      <alignment horizontal="center" vertical="center" wrapText="1" readingOrder="1"/>
    </xf>
    <xf numFmtId="169" fontId="98" fillId="4" borderId="1" xfId="2" applyNumberFormat="1" applyFont="1" applyFill="1" applyBorder="1" applyAlignment="1">
      <alignment horizontal="center" vertical="center" wrapText="1" readingOrder="1"/>
    </xf>
    <xf numFmtId="10" fontId="99" fillId="0" borderId="1" xfId="2" applyNumberFormat="1" applyFont="1" applyBorder="1" applyAlignment="1">
      <alignment horizontal="center" vertical="center" wrapText="1"/>
    </xf>
    <xf numFmtId="9" fontId="99" fillId="0" borderId="1" xfId="2" applyNumberFormat="1" applyFont="1" applyBorder="1" applyAlignment="1">
      <alignment horizontal="center" vertical="center" wrapText="1"/>
    </xf>
    <xf numFmtId="0" fontId="99" fillId="4" borderId="1" xfId="0" applyFont="1" applyFill="1" applyBorder="1" applyAlignment="1">
      <alignment horizontal="justify" vertical="center"/>
    </xf>
    <xf numFmtId="0" fontId="99" fillId="4" borderId="1" xfId="0" applyFont="1" applyFill="1" applyBorder="1" applyAlignment="1">
      <alignment horizontal="center" vertical="center"/>
    </xf>
    <xf numFmtId="9" fontId="99" fillId="4" borderId="1" xfId="2" applyNumberFormat="1" applyFont="1" applyFill="1" applyBorder="1" applyAlignment="1">
      <alignment horizontal="center" vertical="center" wrapText="1"/>
    </xf>
    <xf numFmtId="0" fontId="98" fillId="4" borderId="1" xfId="0" applyFont="1" applyFill="1" applyBorder="1" applyAlignment="1">
      <alignment horizontal="left" vertical="center" wrapText="1" indent="1"/>
    </xf>
    <xf numFmtId="0" fontId="98" fillId="4" borderId="1" xfId="0" applyFont="1" applyFill="1" applyBorder="1" applyAlignment="1">
      <alignment horizontal="justify" vertical="center"/>
    </xf>
    <xf numFmtId="0" fontId="98" fillId="4" borderId="1" xfId="0" applyFont="1" applyFill="1" applyBorder="1" applyAlignment="1">
      <alignment horizontal="center" vertical="center" wrapText="1"/>
    </xf>
    <xf numFmtId="0" fontId="98" fillId="4" borderId="1" xfId="0" applyFont="1" applyFill="1" applyBorder="1" applyAlignment="1">
      <alignment horizontal="center" vertical="center" wrapText="1" readingOrder="1"/>
    </xf>
    <xf numFmtId="0" fontId="98" fillId="4" borderId="1" xfId="0" applyFont="1" applyFill="1" applyBorder="1" applyAlignment="1">
      <alignment horizontal="center" vertical="center"/>
    </xf>
    <xf numFmtId="9" fontId="99" fillId="0" borderId="1" xfId="0" applyNumberFormat="1" applyFont="1" applyBorder="1" applyAlignment="1">
      <alignment horizontal="center" vertical="center" wrapText="1"/>
    </xf>
    <xf numFmtId="0" fontId="98" fillId="4" borderId="1" xfId="172" applyFont="1" applyFill="1" applyBorder="1" applyAlignment="1">
      <alignment horizontal="left" vertical="top" wrapText="1" indent="1"/>
    </xf>
    <xf numFmtId="165" fontId="98" fillId="4" borderId="1" xfId="1" applyFont="1" applyFill="1" applyBorder="1" applyAlignment="1">
      <alignment horizontal="center" vertical="top"/>
    </xf>
    <xf numFmtId="165" fontId="98" fillId="4" borderId="1" xfId="1" applyFont="1" applyFill="1" applyBorder="1" applyAlignment="1">
      <alignment horizontal="center" vertical="top" wrapText="1"/>
    </xf>
    <xf numFmtId="169" fontId="99" fillId="4" borderId="1" xfId="357" applyNumberFormat="1" applyFont="1" applyFill="1" applyBorder="1" applyAlignment="1">
      <alignment horizontal="center" vertical="top" wrapText="1"/>
    </xf>
    <xf numFmtId="9" fontId="98" fillId="0" borderId="1" xfId="0" applyNumberFormat="1" applyFont="1" applyBorder="1" applyAlignment="1">
      <alignment horizontal="center" vertical="top"/>
    </xf>
    <xf numFmtId="0" fontId="99" fillId="0" borderId="1" xfId="0" applyFont="1" applyBorder="1" applyAlignment="1">
      <alignment horizontal="center" vertical="top" wrapText="1"/>
    </xf>
    <xf numFmtId="0" fontId="98" fillId="0" borderId="1" xfId="0" applyFont="1" applyBorder="1" applyAlignment="1">
      <alignment vertical="top" wrapText="1"/>
    </xf>
    <xf numFmtId="2" fontId="99" fillId="0" borderId="1" xfId="1" applyNumberFormat="1" applyFont="1" applyBorder="1" applyAlignment="1">
      <alignment horizontal="center" vertical="center"/>
    </xf>
    <xf numFmtId="9" fontId="99" fillId="0" borderId="1" xfId="0" applyNumberFormat="1" applyFont="1" applyBorder="1" applyAlignment="1">
      <alignment horizontal="center" vertical="center"/>
    </xf>
    <xf numFmtId="165" fontId="99" fillId="0" borderId="1" xfId="1" applyFont="1" applyBorder="1" applyAlignment="1">
      <alignment horizontal="center" vertical="center" wrapText="1"/>
    </xf>
    <xf numFmtId="9" fontId="98" fillId="0" borderId="1" xfId="0" applyNumberFormat="1" applyFont="1" applyBorder="1" applyAlignment="1">
      <alignment horizontal="center" vertical="center" wrapText="1"/>
    </xf>
    <xf numFmtId="0" fontId="98" fillId="0" borderId="0" xfId="0" applyFont="1" applyAlignment="1">
      <alignment vertical="center"/>
    </xf>
    <xf numFmtId="0" fontId="99" fillId="0" borderId="1" xfId="0" quotePrefix="1" applyFont="1" applyBorder="1" applyAlignment="1">
      <alignment horizontal="left" vertical="top" wrapText="1"/>
    </xf>
    <xf numFmtId="0" fontId="98" fillId="0" borderId="1" xfId="0" quotePrefix="1" applyFont="1" applyBorder="1" applyAlignment="1">
      <alignment horizontal="left" vertical="top" wrapText="1"/>
    </xf>
    <xf numFmtId="0" fontId="98" fillId="0" borderId="1" xfId="352" quotePrefix="1" applyFont="1" applyBorder="1" applyAlignment="1">
      <alignment horizontal="left" vertical="top" wrapText="1"/>
    </xf>
    <xf numFmtId="0" fontId="98" fillId="0" borderId="1" xfId="0" applyFont="1" applyBorder="1" applyAlignment="1">
      <alignment horizontal="left" vertical="top"/>
    </xf>
    <xf numFmtId="9" fontId="99" fillId="0" borderId="1" xfId="0" applyNumberFormat="1" applyFont="1" applyBorder="1" applyAlignment="1">
      <alignment horizontal="center" vertical="top" wrapText="1"/>
    </xf>
    <xf numFmtId="0" fontId="98" fillId="0" borderId="1" xfId="0" applyFont="1" applyBorder="1" applyAlignment="1">
      <alignment vertical="top"/>
    </xf>
    <xf numFmtId="0" fontId="98" fillId="0" borderId="1" xfId="0" applyFont="1" applyBorder="1" applyAlignment="1">
      <alignment horizontal="justify" vertical="center" wrapText="1"/>
    </xf>
    <xf numFmtId="0" fontId="98" fillId="4" borderId="1" xfId="8" applyFont="1" applyFill="1" applyBorder="1" applyAlignment="1">
      <alignment vertical="top" wrapText="1"/>
    </xf>
    <xf numFmtId="0" fontId="98" fillId="4" borderId="1" xfId="8" applyFont="1" applyFill="1" applyBorder="1" applyAlignment="1">
      <alignment vertical="top"/>
    </xf>
    <xf numFmtId="0" fontId="98" fillId="4" borderId="1" xfId="8" applyFont="1" applyFill="1" applyBorder="1" applyAlignment="1">
      <alignment horizontal="left" vertical="top" wrapText="1"/>
    </xf>
    <xf numFmtId="0" fontId="99" fillId="0" borderId="1" xfId="0" applyFont="1" applyBorder="1" applyAlignment="1">
      <alignment horizontal="justify" vertical="top" wrapText="1"/>
    </xf>
    <xf numFmtId="0" fontId="99" fillId="0" borderId="1" xfId="0" applyFont="1" applyBorder="1" applyAlignment="1">
      <alignment horizontal="left" vertical="top" wrapText="1" indent="1"/>
    </xf>
    <xf numFmtId="0" fontId="98" fillId="5" borderId="1" xfId="0" applyFont="1" applyFill="1" applyBorder="1" applyAlignment="1">
      <alignment horizontal="left" wrapText="1"/>
    </xf>
    <xf numFmtId="0" fontId="98" fillId="0" borderId="1" xfId="0" applyFont="1" applyBorder="1" applyAlignment="1">
      <alignment wrapText="1"/>
    </xf>
    <xf numFmtId="0" fontId="98" fillId="5" borderId="1" xfId="0" applyFont="1" applyFill="1" applyBorder="1" applyAlignment="1">
      <alignment horizontal="center" wrapText="1"/>
    </xf>
    <xf numFmtId="0" fontId="99" fillId="0" borderId="1" xfId="0" applyFont="1" applyBorder="1" applyAlignment="1">
      <alignment vertical="center" wrapText="1"/>
    </xf>
    <xf numFmtId="3" fontId="98" fillId="0" borderId="1" xfId="0" applyNumberFormat="1" applyFont="1" applyBorder="1" applyAlignment="1">
      <alignment horizontal="center" vertical="center"/>
    </xf>
    <xf numFmtId="0" fontId="98" fillId="0" borderId="1" xfId="0" quotePrefix="1" applyFont="1" applyBorder="1" applyAlignment="1">
      <alignment vertical="center" wrapText="1"/>
    </xf>
    <xf numFmtId="1" fontId="98" fillId="0" borderId="1" xfId="0" applyNumberFormat="1" applyFont="1" applyBorder="1" applyAlignment="1">
      <alignment horizontal="center" vertical="center"/>
    </xf>
    <xf numFmtId="165" fontId="98" fillId="0" borderId="1" xfId="0" applyNumberFormat="1" applyFont="1" applyBorder="1" applyAlignment="1">
      <alignment horizontal="center" vertical="center"/>
    </xf>
    <xf numFmtId="9" fontId="98" fillId="0" borderId="1" xfId="0" applyNumberFormat="1" applyFont="1" applyBorder="1" applyAlignment="1">
      <alignment horizontal="center" vertical="center"/>
    </xf>
    <xf numFmtId="0" fontId="98" fillId="0" borderId="0" xfId="0" applyFont="1"/>
    <xf numFmtId="0" fontId="98" fillId="0" borderId="0" xfId="0" applyFont="1" applyAlignment="1">
      <alignment horizontal="center"/>
    </xf>
    <xf numFmtId="0" fontId="99" fillId="13" borderId="1" xfId="0" applyFont="1" applyFill="1" applyBorder="1" applyAlignment="1">
      <alignment horizontal="center" vertical="center"/>
    </xf>
    <xf numFmtId="0" fontId="99" fillId="13" borderId="1" xfId="0" applyFont="1" applyFill="1" applyBorder="1" applyAlignment="1">
      <alignment horizontal="center" vertical="center" wrapText="1"/>
    </xf>
    <xf numFmtId="0" fontId="98" fillId="2" borderId="1" xfId="0" applyFont="1" applyFill="1" applyBorder="1" applyAlignment="1">
      <alignment horizontal="center"/>
    </xf>
    <xf numFmtId="0" fontId="98" fillId="3" borderId="1" xfId="0" applyFont="1" applyFill="1" applyBorder="1" applyAlignment="1">
      <alignment vertical="center"/>
    </xf>
    <xf numFmtId="0" fontId="98" fillId="3" borderId="1" xfId="0" applyFont="1" applyFill="1" applyBorder="1" applyAlignment="1">
      <alignment horizontal="center" vertical="center"/>
    </xf>
    <xf numFmtId="0" fontId="99" fillId="0" borderId="1" xfId="154" applyFont="1" applyBorder="1" applyAlignment="1">
      <alignment horizontal="left" vertical="center" wrapText="1"/>
    </xf>
    <xf numFmtId="0" fontId="98" fillId="0" borderId="1" xfId="154" applyFont="1" applyBorder="1" applyAlignment="1">
      <alignment horizontal="center" vertical="center" wrapText="1"/>
    </xf>
    <xf numFmtId="49" fontId="99" fillId="0" borderId="1" xfId="155" applyNumberFormat="1" applyFont="1" applyBorder="1" applyAlignment="1">
      <alignment horizontal="center" vertical="center"/>
    </xf>
    <xf numFmtId="0" fontId="98" fillId="4" borderId="1" xfId="154" applyFont="1" applyFill="1" applyBorder="1" applyAlignment="1">
      <alignment horizontal="left" vertical="center" wrapText="1" indent="1"/>
    </xf>
    <xf numFmtId="0" fontId="98" fillId="0" borderId="1" xfId="154" applyFont="1" applyBorder="1" applyAlignment="1">
      <alignment horizontal="left" vertical="center" wrapText="1"/>
    </xf>
    <xf numFmtId="9" fontId="98" fillId="0" borderId="1" xfId="154" applyNumberFormat="1" applyFont="1" applyBorder="1" applyAlignment="1">
      <alignment horizontal="center" vertical="center"/>
    </xf>
    <xf numFmtId="9" fontId="98" fillId="0" borderId="1" xfId="154" applyNumberFormat="1" applyFont="1" applyBorder="1" applyAlignment="1">
      <alignment horizontal="center" vertical="center" wrapText="1"/>
    </xf>
    <xf numFmtId="0" fontId="98" fillId="0" borderId="1" xfId="154" applyFont="1" applyBorder="1" applyAlignment="1">
      <alignment horizontal="left" vertical="center" wrapText="1" indent="1"/>
    </xf>
    <xf numFmtId="169" fontId="98" fillId="0" borderId="1" xfId="155" applyNumberFormat="1" applyFont="1" applyBorder="1" applyAlignment="1">
      <alignment horizontal="center" vertical="center" wrapText="1"/>
    </xf>
    <xf numFmtId="0" fontId="99" fillId="0" borderId="1" xfId="154" applyFont="1" applyBorder="1" applyAlignment="1">
      <alignment vertical="center" wrapText="1"/>
    </xf>
    <xf numFmtId="165" fontId="98" fillId="4" borderId="1" xfId="149" applyFont="1" applyFill="1" applyBorder="1" applyAlignment="1">
      <alignment horizontal="left" vertical="center" wrapText="1"/>
    </xf>
    <xf numFmtId="0" fontId="98" fillId="0" borderId="1" xfId="156" applyFont="1" applyBorder="1" applyAlignment="1">
      <alignment horizontal="center" vertical="center" wrapText="1"/>
    </xf>
    <xf numFmtId="173" fontId="98" fillId="0" borderId="1" xfId="149" applyNumberFormat="1" applyFont="1" applyBorder="1" applyAlignment="1">
      <alignment horizontal="center" vertical="center" wrapText="1"/>
    </xf>
    <xf numFmtId="0" fontId="98" fillId="0" borderId="1" xfId="149" applyNumberFormat="1" applyFont="1" applyBorder="1" applyAlignment="1">
      <alignment horizontal="center" vertical="center" wrapText="1"/>
    </xf>
    <xf numFmtId="0" fontId="98" fillId="4" borderId="1" xfId="149" applyNumberFormat="1" applyFont="1" applyFill="1" applyBorder="1" applyAlignment="1">
      <alignment horizontal="left" vertical="center" wrapText="1" indent="1"/>
    </xf>
    <xf numFmtId="0" fontId="98" fillId="4" borderId="1" xfId="156" applyFont="1" applyFill="1" applyBorder="1" applyAlignment="1">
      <alignment horizontal="left" vertical="center" wrapText="1"/>
    </xf>
    <xf numFmtId="169" fontId="98" fillId="0" borderId="1" xfId="157" applyNumberFormat="1" applyFont="1" applyBorder="1" applyAlignment="1">
      <alignment horizontal="center" vertical="center" wrapText="1"/>
    </xf>
    <xf numFmtId="0" fontId="98" fillId="0" borderId="1" xfId="156" applyFont="1" applyBorder="1" applyAlignment="1">
      <alignment horizontal="left" vertical="center" wrapText="1" indent="1"/>
    </xf>
    <xf numFmtId="0" fontId="98" fillId="0" borderId="1" xfId="156" applyFont="1" applyBorder="1" applyAlignment="1">
      <alignment horizontal="left" vertical="center" wrapText="1"/>
    </xf>
    <xf numFmtId="1" fontId="99" fillId="0" borderId="1" xfId="158" applyNumberFormat="1" applyFont="1" applyBorder="1" applyAlignment="1">
      <alignment horizontal="left" vertical="center" wrapText="1"/>
    </xf>
    <xf numFmtId="0" fontId="98" fillId="0" borderId="1" xfId="158" applyFont="1" applyBorder="1" applyAlignment="1">
      <alignment horizontal="center" vertical="center" wrapText="1"/>
    </xf>
    <xf numFmtId="9" fontId="99" fillId="0" borderId="1" xfId="148" applyFont="1" applyBorder="1" applyAlignment="1">
      <alignment horizontal="center" vertical="center" wrapText="1"/>
    </xf>
    <xf numFmtId="1" fontId="99" fillId="0" borderId="1" xfId="158" quotePrefix="1" applyNumberFormat="1" applyFont="1" applyBorder="1" applyAlignment="1">
      <alignment horizontal="left" vertical="center" wrapText="1"/>
    </xf>
    <xf numFmtId="0" fontId="98" fillId="0" borderId="1" xfId="164" applyFont="1" applyBorder="1" applyAlignment="1">
      <alignment horizontal="left" vertical="center" wrapText="1" indent="1"/>
    </xf>
    <xf numFmtId="0" fontId="98" fillId="4" borderId="1" xfId="164" applyFont="1" applyFill="1" applyBorder="1" applyAlignment="1">
      <alignment horizontal="left" vertical="center" wrapText="1"/>
    </xf>
    <xf numFmtId="0" fontId="98" fillId="0" borderId="1" xfId="164" applyFont="1" applyBorder="1" applyAlignment="1">
      <alignment horizontal="center" vertical="center" wrapText="1"/>
    </xf>
    <xf numFmtId="1" fontId="98" fillId="0" borderId="1" xfId="165" applyNumberFormat="1" applyFont="1" applyBorder="1" applyAlignment="1">
      <alignment horizontal="center" vertical="center" wrapText="1"/>
    </xf>
    <xf numFmtId="1" fontId="99" fillId="0" borderId="1" xfId="166" applyNumberFormat="1" applyFont="1" applyBorder="1" applyAlignment="1">
      <alignment horizontal="left" vertical="center" wrapText="1"/>
    </xf>
    <xf numFmtId="0" fontId="98" fillId="0" borderId="1" xfId="166" applyFont="1" applyBorder="1" applyAlignment="1">
      <alignment horizontal="center" vertical="center" wrapText="1"/>
    </xf>
    <xf numFmtId="10" fontId="99" fillId="0" borderId="1" xfId="166" applyNumberFormat="1" applyFont="1" applyBorder="1" applyAlignment="1">
      <alignment horizontal="center" vertical="center"/>
    </xf>
    <xf numFmtId="0" fontId="99" fillId="0" borderId="1" xfId="166" applyFont="1" applyBorder="1" applyAlignment="1">
      <alignment horizontal="center" vertical="center"/>
    </xf>
    <xf numFmtId="9" fontId="99" fillId="0" borderId="1" xfId="166" applyNumberFormat="1" applyFont="1" applyBorder="1" applyAlignment="1">
      <alignment horizontal="center" vertical="center"/>
    </xf>
    <xf numFmtId="0" fontId="98" fillId="4" borderId="1" xfId="166" applyFont="1" applyFill="1" applyBorder="1" applyAlignment="1">
      <alignment horizontal="left" vertical="center" wrapText="1" indent="1"/>
    </xf>
    <xf numFmtId="0" fontId="98" fillId="4" borderId="1" xfId="166" applyFont="1" applyFill="1" applyBorder="1" applyAlignment="1">
      <alignment horizontal="left" vertical="center" wrapText="1"/>
    </xf>
    <xf numFmtId="0" fontId="98" fillId="0" borderId="1" xfId="166" applyFont="1" applyBorder="1" applyAlignment="1">
      <alignment horizontal="left" vertical="center" wrapText="1" indent="1"/>
    </xf>
    <xf numFmtId="0" fontId="99" fillId="0" borderId="1" xfId="168" applyFont="1" applyBorder="1" applyAlignment="1">
      <alignment horizontal="left" vertical="center" wrapText="1"/>
    </xf>
    <xf numFmtId="0" fontId="98" fillId="0" borderId="1" xfId="168" applyFont="1" applyBorder="1" applyAlignment="1">
      <alignment horizontal="center" vertical="center" wrapText="1"/>
    </xf>
    <xf numFmtId="49" fontId="98" fillId="0" borderId="1" xfId="148" applyNumberFormat="1" applyFont="1" applyBorder="1" applyAlignment="1">
      <alignment horizontal="center" vertical="center" wrapText="1"/>
    </xf>
    <xf numFmtId="0" fontId="98" fillId="4" borderId="1" xfId="170" applyFont="1" applyFill="1" applyBorder="1" applyAlignment="1">
      <alignment horizontal="left" vertical="center" wrapText="1" indent="1"/>
    </xf>
    <xf numFmtId="0" fontId="98" fillId="0" borderId="1" xfId="170" applyFont="1" applyBorder="1" applyAlignment="1">
      <alignment horizontal="center" vertical="center" wrapText="1"/>
    </xf>
    <xf numFmtId="0" fontId="98" fillId="0" borderId="1" xfId="170" applyFont="1" applyBorder="1" applyAlignment="1">
      <alignment horizontal="center" vertical="center"/>
    </xf>
    <xf numFmtId="0" fontId="98" fillId="0" borderId="1" xfId="170" applyFont="1" applyBorder="1" applyAlignment="1">
      <alignment horizontal="left" vertical="center" wrapText="1" indent="1"/>
    </xf>
    <xf numFmtId="1" fontId="98" fillId="0" borderId="1" xfId="170" applyNumberFormat="1" applyFont="1" applyBorder="1" applyAlignment="1">
      <alignment horizontal="left" vertical="center" wrapText="1"/>
    </xf>
    <xf numFmtId="3" fontId="98" fillId="0" borderId="1" xfId="170" applyNumberFormat="1" applyFont="1" applyBorder="1" applyAlignment="1">
      <alignment horizontal="center" vertical="center" wrapText="1"/>
    </xf>
    <xf numFmtId="49" fontId="98" fillId="2" borderId="1" xfId="0" applyNumberFormat="1" applyFont="1" applyFill="1" applyBorder="1" applyAlignment="1">
      <alignment horizontal="center" vertical="top"/>
    </xf>
    <xf numFmtId="0" fontId="98" fillId="2" borderId="1" xfId="0" applyFont="1" applyFill="1" applyBorder="1" applyAlignment="1">
      <alignment horizontal="center" vertical="center"/>
    </xf>
    <xf numFmtId="49" fontId="99" fillId="3" borderId="1" xfId="0" applyNumberFormat="1" applyFont="1" applyFill="1" applyBorder="1" applyAlignment="1">
      <alignment horizontal="left" vertical="top"/>
    </xf>
    <xf numFmtId="49" fontId="99" fillId="0" borderId="1" xfId="0" applyNumberFormat="1" applyFont="1" applyBorder="1" applyAlignment="1">
      <alignment horizontal="center" vertical="top"/>
    </xf>
    <xf numFmtId="49" fontId="98" fillId="0" borderId="1" xfId="0" applyNumberFormat="1" applyFont="1" applyBorder="1" applyAlignment="1">
      <alignment horizontal="center" vertical="top"/>
    </xf>
    <xf numFmtId="0" fontId="99" fillId="0" borderId="1" xfId="274" applyFont="1" applyBorder="1" applyAlignment="1">
      <alignment horizontal="left" vertical="top" wrapText="1" indent="1"/>
    </xf>
    <xf numFmtId="1" fontId="99" fillId="0" borderId="1" xfId="0" applyNumberFormat="1" applyFont="1" applyBorder="1" applyAlignment="1">
      <alignment horizontal="justify" vertical="center" wrapText="1"/>
    </xf>
    <xf numFmtId="10" fontId="99" fillId="0" borderId="1" xfId="0" applyNumberFormat="1" applyFont="1" applyBorder="1" applyAlignment="1">
      <alignment horizontal="center" vertical="center"/>
    </xf>
    <xf numFmtId="1" fontId="98" fillId="0" borderId="1" xfId="0" applyNumberFormat="1" applyFont="1" applyBorder="1" applyAlignment="1">
      <alignment horizontal="justify" vertical="center" wrapText="1"/>
    </xf>
    <xf numFmtId="10" fontId="98" fillId="0" borderId="1" xfId="0" applyNumberFormat="1" applyFont="1" applyBorder="1" applyAlignment="1">
      <alignment horizontal="center" vertical="center"/>
    </xf>
    <xf numFmtId="1" fontId="98" fillId="0" borderId="1" xfId="0" applyNumberFormat="1" applyFont="1" applyBorder="1" applyAlignment="1">
      <alignment horizontal="right" vertical="center" wrapText="1"/>
    </xf>
    <xf numFmtId="0" fontId="99" fillId="0" borderId="1" xfId="0" applyFont="1" applyBorder="1" applyAlignment="1">
      <alignment horizontal="justify" vertical="center" wrapText="1"/>
    </xf>
    <xf numFmtId="9" fontId="98" fillId="0" borderId="1" xfId="3" applyFont="1" applyBorder="1" applyAlignment="1">
      <alignment horizontal="center" vertical="center"/>
    </xf>
    <xf numFmtId="1" fontId="98" fillId="4" borderId="1" xfId="92" applyNumberFormat="1" applyFont="1" applyFill="1" applyBorder="1" applyAlignment="1">
      <alignment horizontal="left" vertical="top" wrapText="1"/>
    </xf>
    <xf numFmtId="1" fontId="98" fillId="4" borderId="1" xfId="92" applyNumberFormat="1" applyFont="1" applyFill="1" applyBorder="1" applyAlignment="1">
      <alignment horizontal="center" vertical="top" wrapText="1"/>
    </xf>
    <xf numFmtId="0" fontId="98" fillId="0" borderId="1" xfId="97" applyFont="1" applyBorder="1" applyAlignment="1">
      <alignment vertical="top" wrapText="1"/>
    </xf>
    <xf numFmtId="9" fontId="99" fillId="4" borderId="1" xfId="3" applyFont="1" applyFill="1" applyBorder="1" applyAlignment="1">
      <alignment horizontal="center" vertical="center"/>
    </xf>
    <xf numFmtId="1" fontId="98" fillId="0" borderId="1" xfId="92" applyNumberFormat="1" applyFont="1" applyBorder="1" applyAlignment="1">
      <alignment horizontal="center" vertical="top" wrapText="1"/>
    </xf>
    <xf numFmtId="0" fontId="99" fillId="0" borderId="1" xfId="92" applyFont="1" applyBorder="1" applyAlignment="1">
      <alignment vertical="top" wrapText="1"/>
    </xf>
    <xf numFmtId="1" fontId="98" fillId="0" borderId="1" xfId="92" applyNumberFormat="1" applyFont="1" applyBorder="1" applyAlignment="1">
      <alignment horizontal="left" vertical="top" wrapText="1"/>
    </xf>
    <xf numFmtId="0" fontId="99" fillId="0" borderId="1" xfId="172" applyFont="1" applyBorder="1" applyAlignment="1">
      <alignment vertical="top" wrapText="1"/>
    </xf>
    <xf numFmtId="0" fontId="98" fillId="0" borderId="1" xfId="175" applyFont="1" applyBorder="1" applyAlignment="1">
      <alignment vertical="top"/>
    </xf>
    <xf numFmtId="0" fontId="98" fillId="0" borderId="1" xfId="172" applyFont="1" applyBorder="1" applyAlignment="1">
      <alignment horizontal="left" vertical="top" wrapText="1" indent="1"/>
    </xf>
    <xf numFmtId="0" fontId="98" fillId="0" borderId="1" xfId="175" applyFont="1" applyBorder="1" applyAlignment="1">
      <alignment vertical="top" wrapText="1"/>
    </xf>
    <xf numFmtId="0" fontId="98" fillId="5" borderId="1" xfId="172" applyFont="1" applyFill="1" applyBorder="1" applyAlignment="1">
      <alignment horizontal="left" vertical="top" wrapText="1" indent="1"/>
    </xf>
    <xf numFmtId="0" fontId="98" fillId="0" borderId="1" xfId="183" applyFont="1" applyBorder="1" applyAlignment="1">
      <alignment vertical="top" wrapText="1"/>
    </xf>
    <xf numFmtId="0" fontId="98" fillId="0" borderId="1" xfId="181" applyFont="1" applyBorder="1" applyAlignment="1">
      <alignment vertical="top" wrapText="1"/>
    </xf>
    <xf numFmtId="0" fontId="98" fillId="0" borderId="1" xfId="185" applyFont="1" applyBorder="1" applyAlignment="1">
      <alignment vertical="top" wrapText="1"/>
    </xf>
    <xf numFmtId="0" fontId="98" fillId="0" borderId="1" xfId="187" applyFont="1" applyBorder="1" applyAlignment="1">
      <alignment vertical="top" wrapText="1"/>
    </xf>
    <xf numFmtId="0" fontId="98" fillId="0" borderId="1" xfId="189" applyFont="1" applyBorder="1" applyAlignment="1">
      <alignment vertical="top" wrapText="1"/>
    </xf>
    <xf numFmtId="0" fontId="98" fillId="0" borderId="1" xfId="191" applyFont="1" applyBorder="1" applyAlignment="1">
      <alignment vertical="top" wrapText="1"/>
    </xf>
    <xf numFmtId="0" fontId="98" fillId="0" borderId="1" xfId="177" applyFont="1" applyBorder="1" applyAlignment="1">
      <alignment horizontal="center" vertical="top" wrapText="1"/>
    </xf>
    <xf numFmtId="0" fontId="98" fillId="2" borderId="1" xfId="0" applyFont="1" applyFill="1" applyBorder="1" applyAlignment="1">
      <alignment horizontal="center" wrapText="1"/>
    </xf>
    <xf numFmtId="0" fontId="98" fillId="3" borderId="1" xfId="0" applyFont="1" applyFill="1" applyBorder="1" applyAlignment="1">
      <alignment horizontal="center" vertical="center" wrapText="1"/>
    </xf>
    <xf numFmtId="0" fontId="99" fillId="0" borderId="1" xfId="0" applyFont="1" applyBorder="1" applyAlignment="1">
      <alignment horizontal="center" vertical="center" wrapText="1"/>
    </xf>
    <xf numFmtId="0" fontId="99" fillId="4" borderId="1" xfId="0" applyFont="1" applyFill="1" applyBorder="1" applyAlignment="1">
      <alignment horizontal="left" wrapText="1"/>
    </xf>
    <xf numFmtId="0" fontId="98" fillId="4" borderId="1" xfId="0" applyFont="1" applyFill="1" applyBorder="1"/>
    <xf numFmtId="0" fontId="98" fillId="5" borderId="1" xfId="0" applyFont="1" applyFill="1" applyBorder="1" applyAlignment="1">
      <alignment horizontal="left" wrapText="1" indent="1"/>
    </xf>
    <xf numFmtId="0" fontId="98" fillId="4" borderId="1" xfId="0" applyFont="1" applyFill="1" applyBorder="1" applyAlignment="1">
      <alignment horizontal="left" wrapText="1"/>
    </xf>
    <xf numFmtId="0" fontId="98" fillId="4" borderId="1" xfId="0" applyFont="1" applyFill="1" applyBorder="1" applyAlignment="1">
      <alignment horizontal="center" wrapText="1"/>
    </xf>
    <xf numFmtId="0" fontId="98" fillId="4" borderId="1" xfId="0" applyFont="1" applyFill="1" applyBorder="1" applyAlignment="1">
      <alignment horizontal="left" wrapText="1" indent="1"/>
    </xf>
    <xf numFmtId="0" fontId="98" fillId="4" borderId="1" xfId="0" applyFont="1" applyFill="1" applyBorder="1" applyAlignment="1">
      <alignment horizontal="left" vertical="center" wrapText="1"/>
    </xf>
    <xf numFmtId="165" fontId="98" fillId="4" borderId="1" xfId="1" applyFont="1" applyFill="1" applyBorder="1" applyAlignment="1">
      <alignment horizontal="center" vertical="center" wrapText="1"/>
    </xf>
    <xf numFmtId="0" fontId="98" fillId="0" borderId="1" xfId="0" applyFont="1" applyBorder="1" applyAlignment="1">
      <alignment horizontal="center" wrapText="1"/>
    </xf>
    <xf numFmtId="0" fontId="98" fillId="0" borderId="1" xfId="0" applyFont="1" applyBorder="1"/>
    <xf numFmtId="0" fontId="99" fillId="0" borderId="1" xfId="0" applyFont="1" applyBorder="1" applyAlignment="1">
      <alignment horizontal="left" wrapText="1"/>
    </xf>
    <xf numFmtId="0" fontId="98" fillId="0" borderId="1" xfId="0" applyFont="1" applyBorder="1" applyAlignment="1">
      <alignment horizontal="center" vertical="top" wrapText="1"/>
    </xf>
    <xf numFmtId="0" fontId="98" fillId="0" borderId="1" xfId="0" applyFont="1" applyBorder="1" applyAlignment="1">
      <alignment horizontal="center" vertical="top"/>
    </xf>
    <xf numFmtId="0" fontId="99" fillId="4" borderId="1" xfId="0" applyFont="1" applyFill="1" applyBorder="1" applyAlignment="1">
      <alignment horizontal="left" vertical="center" wrapText="1"/>
    </xf>
    <xf numFmtId="0" fontId="98" fillId="0" borderId="1" xfId="0" quotePrefix="1" applyFont="1" applyBorder="1" applyAlignment="1">
      <alignment vertical="top" wrapText="1"/>
    </xf>
    <xf numFmtId="0" fontId="99" fillId="0" borderId="1" xfId="0" applyFont="1" applyBorder="1" applyAlignment="1">
      <alignment horizontal="center" vertical="top"/>
    </xf>
    <xf numFmtId="0" fontId="99" fillId="0" borderId="1" xfId="0" quotePrefix="1" applyFont="1" applyBorder="1" applyAlignment="1">
      <alignment vertical="top" wrapText="1"/>
    </xf>
    <xf numFmtId="181" fontId="99" fillId="0" borderId="1" xfId="0" applyNumberFormat="1" applyFont="1" applyBorder="1" applyAlignment="1">
      <alignment horizontal="center" vertical="top" wrapText="1"/>
    </xf>
    <xf numFmtId="10" fontId="99" fillId="0" borderId="1" xfId="0" applyNumberFormat="1" applyFont="1" applyBorder="1" applyAlignment="1">
      <alignment horizontal="center" vertical="center" wrapText="1"/>
    </xf>
    <xf numFmtId="10" fontId="98" fillId="0" borderId="1" xfId="0" applyNumberFormat="1" applyFont="1" applyBorder="1" applyAlignment="1">
      <alignment horizontal="center" vertical="center" wrapText="1"/>
    </xf>
    <xf numFmtId="0" fontId="99" fillId="0" borderId="1" xfId="0" applyFont="1" applyBorder="1" applyAlignment="1">
      <alignment horizontal="left" vertical="center" wrapText="1" indent="1"/>
    </xf>
    <xf numFmtId="0" fontId="98" fillId="0" borderId="1" xfId="0" applyFont="1" applyBorder="1" applyAlignment="1">
      <alignment horizontal="justify" vertical="top" wrapText="1"/>
    </xf>
    <xf numFmtId="0" fontId="99" fillId="4" borderId="1" xfId="0" applyFont="1" applyFill="1" applyBorder="1" applyAlignment="1">
      <alignment horizontal="center" vertical="center" wrapText="1"/>
    </xf>
    <xf numFmtId="0" fontId="99" fillId="4" borderId="1" xfId="0" applyFont="1" applyFill="1" applyBorder="1" applyAlignment="1">
      <alignment horizontal="justify" vertical="center" wrapText="1"/>
    </xf>
    <xf numFmtId="9" fontId="99" fillId="4" borderId="1" xfId="3" applyFont="1" applyFill="1" applyBorder="1" applyAlignment="1">
      <alignment horizontal="center" vertical="center" wrapText="1"/>
    </xf>
    <xf numFmtId="9" fontId="98" fillId="0" borderId="1" xfId="0" applyNumberFormat="1" applyFont="1" applyBorder="1" applyAlignment="1">
      <alignment horizontal="center" vertical="top" wrapText="1"/>
    </xf>
    <xf numFmtId="9" fontId="98" fillId="0" borderId="1" xfId="3" applyFont="1" applyBorder="1" applyAlignment="1">
      <alignment horizontal="center" vertical="center" wrapText="1"/>
    </xf>
    <xf numFmtId="9" fontId="98" fillId="4" borderId="1" xfId="1" applyNumberFormat="1" applyFont="1" applyFill="1" applyBorder="1" applyAlignment="1">
      <alignment horizontal="center" vertical="top"/>
    </xf>
    <xf numFmtId="9" fontId="99" fillId="4" borderId="1" xfId="1" applyNumberFormat="1" applyFont="1" applyFill="1" applyBorder="1" applyAlignment="1">
      <alignment horizontal="center" vertical="top"/>
    </xf>
    <xf numFmtId="0" fontId="98" fillId="4" borderId="1" xfId="0" applyFont="1" applyFill="1" applyBorder="1" applyAlignment="1">
      <alignment vertical="top" wrapText="1"/>
    </xf>
    <xf numFmtId="0" fontId="99" fillId="4" borderId="1" xfId="0" applyFont="1" applyFill="1" applyBorder="1" applyAlignment="1">
      <alignment vertical="top" wrapText="1"/>
    </xf>
    <xf numFmtId="0" fontId="98" fillId="4" borderId="1" xfId="0" applyFont="1" applyFill="1" applyBorder="1" applyAlignment="1">
      <alignment horizontal="justify" vertical="top"/>
    </xf>
    <xf numFmtId="0" fontId="98" fillId="4" borderId="1" xfId="0" applyFont="1" applyFill="1" applyBorder="1" applyAlignment="1">
      <alignment horizontal="center" vertical="top"/>
    </xf>
    <xf numFmtId="0" fontId="98" fillId="4" borderId="1" xfId="0" applyFont="1" applyFill="1" applyBorder="1" applyAlignment="1">
      <alignment horizontal="left" vertical="top" wrapText="1"/>
    </xf>
    <xf numFmtId="9" fontId="98" fillId="4" borderId="1" xfId="1" applyNumberFormat="1" applyFont="1" applyFill="1" applyBorder="1" applyAlignment="1">
      <alignment horizontal="center" vertical="top" wrapText="1"/>
    </xf>
    <xf numFmtId="0" fontId="98" fillId="4" borderId="1" xfId="0" applyFont="1" applyFill="1" applyBorder="1" applyAlignment="1">
      <alignment horizontal="center" vertical="top" wrapText="1"/>
    </xf>
    <xf numFmtId="9" fontId="98" fillId="4" borderId="1" xfId="0" applyNumberFormat="1" applyFont="1" applyFill="1" applyBorder="1" applyAlignment="1">
      <alignment horizontal="center" vertical="top" wrapText="1"/>
    </xf>
    <xf numFmtId="0" fontId="98" fillId="0" borderId="1" xfId="3" applyNumberFormat="1" applyFont="1" applyBorder="1" applyAlignment="1">
      <alignment horizontal="center" vertical="center" wrapText="1"/>
    </xf>
    <xf numFmtId="1" fontId="99" fillId="0" borderId="1" xfId="0" applyNumberFormat="1" applyFont="1" applyBorder="1" applyAlignment="1">
      <alignment horizontal="center" vertical="center" wrapText="1"/>
    </xf>
    <xf numFmtId="1" fontId="98" fillId="0" borderId="1" xfId="0" applyNumberFormat="1" applyFont="1" applyBorder="1" applyAlignment="1">
      <alignment horizontal="center" vertical="center" wrapText="1"/>
    </xf>
    <xf numFmtId="0" fontId="98" fillId="0" borderId="1" xfId="0" applyFont="1" applyBorder="1" applyAlignment="1">
      <alignment horizontal="justify"/>
    </xf>
    <xf numFmtId="9" fontId="98" fillId="0" borderId="1" xfId="0" quotePrefix="1" applyNumberFormat="1" applyFont="1" applyBorder="1" applyAlignment="1">
      <alignment horizontal="center" vertical="center" wrapText="1"/>
    </xf>
    <xf numFmtId="0" fontId="98" fillId="0" borderId="1" xfId="0" quotePrefix="1" applyFont="1" applyBorder="1" applyAlignment="1">
      <alignment horizontal="center" vertical="center" wrapText="1"/>
    </xf>
    <xf numFmtId="9" fontId="99" fillId="0" borderId="1" xfId="1" applyNumberFormat="1" applyFont="1" applyBorder="1" applyAlignment="1">
      <alignment horizontal="center" vertical="center"/>
    </xf>
    <xf numFmtId="0" fontId="98" fillId="5" borderId="1" xfId="0" applyFont="1" applyFill="1" applyBorder="1" applyAlignment="1">
      <alignment horizontal="left" vertical="top" wrapText="1"/>
    </xf>
    <xf numFmtId="0" fontId="98" fillId="0" borderId="1" xfId="0" applyFont="1" applyBorder="1" applyAlignment="1">
      <alignment horizontal="center" vertical="justify" wrapText="1"/>
    </xf>
    <xf numFmtId="0" fontId="98" fillId="0" borderId="1" xfId="0" quotePrefix="1" applyFont="1" applyBorder="1" applyAlignment="1">
      <alignment horizontal="left" vertical="center" wrapText="1" indent="1"/>
    </xf>
    <xf numFmtId="0" fontId="98" fillId="0" borderId="1" xfId="0" applyFont="1" applyBorder="1" applyAlignment="1">
      <alignment horizontal="center"/>
    </xf>
    <xf numFmtId="9" fontId="98" fillId="0" borderId="1" xfId="3" applyFont="1" applyBorder="1" applyAlignment="1">
      <alignment horizontal="center" vertical="top" wrapText="1"/>
    </xf>
    <xf numFmtId="165" fontId="98" fillId="0" borderId="1" xfId="0" applyNumberFormat="1" applyFont="1" applyBorder="1" applyAlignment="1">
      <alignment horizontal="center" vertical="top" wrapText="1"/>
    </xf>
    <xf numFmtId="165" fontId="99" fillId="0" borderId="1" xfId="0" applyNumberFormat="1" applyFont="1" applyBorder="1" applyAlignment="1">
      <alignment horizontal="center" vertical="center" wrapText="1"/>
    </xf>
    <xf numFmtId="10" fontId="98" fillId="0" borderId="1" xfId="0" applyNumberFormat="1" applyFont="1" applyBorder="1" applyAlignment="1">
      <alignment horizontal="center" vertical="top" wrapText="1"/>
    </xf>
    <xf numFmtId="0" fontId="98" fillId="0" borderId="1" xfId="0" quotePrefix="1" applyFont="1" applyBorder="1" applyAlignment="1">
      <alignment horizontal="center" vertical="center"/>
    </xf>
    <xf numFmtId="0" fontId="98" fillId="0" borderId="1" xfId="352" applyFont="1" applyBorder="1" applyAlignment="1">
      <alignment horizontal="justify" vertical="top"/>
    </xf>
    <xf numFmtId="165" fontId="98" fillId="0" borderId="1" xfId="0" applyNumberFormat="1" applyFont="1" applyBorder="1" applyAlignment="1">
      <alignment horizontal="center" vertical="top"/>
    </xf>
    <xf numFmtId="9" fontId="98" fillId="0" borderId="1" xfId="0" quotePrefix="1" applyNumberFormat="1" applyFont="1" applyBorder="1" applyAlignment="1">
      <alignment horizontal="center" vertical="top" wrapText="1"/>
    </xf>
    <xf numFmtId="0" fontId="99" fillId="0" borderId="1" xfId="0" applyFont="1" applyBorder="1" applyAlignment="1">
      <alignment wrapText="1"/>
    </xf>
    <xf numFmtId="9" fontId="98" fillId="0" borderId="1" xfId="0" quotePrefix="1" applyNumberFormat="1" applyFont="1" applyBorder="1" applyAlignment="1">
      <alignment horizontal="center" vertical="top"/>
    </xf>
    <xf numFmtId="0" fontId="98" fillId="0" borderId="1" xfId="0" quotePrefix="1" applyFont="1" applyBorder="1" applyAlignment="1">
      <alignment horizontal="left" vertical="top"/>
    </xf>
    <xf numFmtId="9" fontId="98" fillId="0" borderId="1" xfId="3" applyFont="1" applyBorder="1" applyAlignment="1">
      <alignment horizontal="center" vertical="top"/>
    </xf>
    <xf numFmtId="9" fontId="99" fillId="0" borderId="1" xfId="0" applyNumberFormat="1" applyFont="1" applyBorder="1" applyAlignment="1">
      <alignment horizontal="center" vertical="top"/>
    </xf>
    <xf numFmtId="165" fontId="99" fillId="0" borderId="1" xfId="0" applyNumberFormat="1" applyFont="1" applyBorder="1" applyAlignment="1">
      <alignment horizontal="center" vertical="top"/>
    </xf>
    <xf numFmtId="10" fontId="99" fillId="0" borderId="1" xfId="0" applyNumberFormat="1" applyFont="1" applyBorder="1" applyAlignment="1">
      <alignment horizontal="center" vertical="top" wrapText="1"/>
    </xf>
    <xf numFmtId="0" fontId="99" fillId="0" borderId="1" xfId="0" quotePrefix="1" applyFont="1" applyBorder="1" applyAlignment="1">
      <alignment vertical="center" wrapText="1"/>
    </xf>
    <xf numFmtId="0" fontId="99" fillId="13" borderId="1" xfId="0" applyFont="1" applyFill="1" applyBorder="1" applyAlignment="1">
      <alignment horizontal="justify" vertical="center" wrapText="1"/>
    </xf>
    <xf numFmtId="10" fontId="99" fillId="13" borderId="1" xfId="0" applyNumberFormat="1" applyFont="1" applyFill="1" applyBorder="1" applyAlignment="1">
      <alignment horizontal="center" vertical="center"/>
    </xf>
    <xf numFmtId="0" fontId="99" fillId="0" borderId="1" xfId="154" applyFont="1" applyBorder="1" applyAlignment="1">
      <alignment horizontal="left" vertical="top" wrapText="1"/>
    </xf>
    <xf numFmtId="0" fontId="98" fillId="0" borderId="1" xfId="154" applyFont="1" applyBorder="1" applyAlignment="1">
      <alignment horizontal="center" vertical="top" wrapText="1"/>
    </xf>
    <xf numFmtId="1" fontId="99" fillId="0" borderId="1" xfId="155" applyNumberFormat="1" applyFont="1" applyBorder="1" applyAlignment="1">
      <alignment horizontal="center" vertical="top"/>
    </xf>
    <xf numFmtId="0" fontId="99" fillId="0" borderId="1" xfId="168" applyFont="1" applyBorder="1" applyAlignment="1">
      <alignment horizontal="left" vertical="top" wrapText="1"/>
    </xf>
    <xf numFmtId="0" fontId="98" fillId="0" borderId="1" xfId="168" applyFont="1" applyBorder="1" applyAlignment="1">
      <alignment horizontal="center" vertical="top" wrapText="1"/>
    </xf>
    <xf numFmtId="49" fontId="98" fillId="0" borderId="1" xfId="148" applyNumberFormat="1" applyFont="1" applyBorder="1" applyAlignment="1">
      <alignment horizontal="center" vertical="top" wrapText="1"/>
    </xf>
    <xf numFmtId="0" fontId="99" fillId="0" borderId="1" xfId="170" applyFont="1" applyBorder="1" applyAlignment="1">
      <alignment horizontal="left" vertical="top" wrapText="1"/>
    </xf>
    <xf numFmtId="0" fontId="98" fillId="0" borderId="1" xfId="170" applyFont="1" applyBorder="1" applyAlignment="1">
      <alignment horizontal="center" vertical="top" wrapText="1"/>
    </xf>
    <xf numFmtId="9" fontId="98" fillId="0" borderId="1" xfId="170" applyNumberFormat="1" applyFont="1" applyBorder="1" applyAlignment="1">
      <alignment horizontal="center" vertical="top"/>
    </xf>
    <xf numFmtId="0" fontId="98" fillId="0" borderId="0" xfId="0" applyFont="1" applyAlignment="1">
      <alignment vertical="top"/>
    </xf>
    <xf numFmtId="0" fontId="98" fillId="3" borderId="1" xfId="0" applyFont="1" applyFill="1" applyBorder="1" applyAlignment="1">
      <alignment vertical="center" wrapText="1"/>
    </xf>
    <xf numFmtId="0" fontId="99" fillId="0" borderId="1" xfId="274" applyFont="1" applyBorder="1" applyAlignment="1">
      <alignment horizontal="center" vertical="top" wrapText="1"/>
    </xf>
    <xf numFmtId="166" fontId="99" fillId="0" borderId="1" xfId="287" applyFont="1" applyBorder="1" applyAlignment="1">
      <alignment horizontal="center" vertical="top" wrapText="1"/>
    </xf>
    <xf numFmtId="9" fontId="99" fillId="0" borderId="1" xfId="274" applyNumberFormat="1" applyFont="1" applyBorder="1" applyAlignment="1">
      <alignment horizontal="center" vertical="top" wrapText="1"/>
    </xf>
    <xf numFmtId="166" fontId="98" fillId="4" borderId="1" xfId="287" applyFont="1" applyFill="1" applyBorder="1" applyAlignment="1">
      <alignment horizontal="center" vertical="top" wrapText="1"/>
    </xf>
    <xf numFmtId="10" fontId="98" fillId="4" borderId="1" xfId="274" applyNumberFormat="1" applyFont="1" applyFill="1" applyBorder="1" applyAlignment="1">
      <alignment horizontal="center" vertical="top" wrapText="1"/>
    </xf>
    <xf numFmtId="0" fontId="99" fillId="4" borderId="1" xfId="274" applyFont="1" applyFill="1" applyBorder="1" applyAlignment="1">
      <alignment horizontal="center" vertical="top" wrapText="1"/>
    </xf>
    <xf numFmtId="9" fontId="99" fillId="0" borderId="1" xfId="341" applyFont="1" applyBorder="1" applyAlignment="1">
      <alignment horizontal="center" vertical="top" wrapText="1"/>
    </xf>
    <xf numFmtId="2" fontId="98" fillId="4" borderId="1" xfId="274" applyNumberFormat="1" applyFont="1" applyFill="1" applyBorder="1" applyAlignment="1">
      <alignment horizontal="center" vertical="top" wrapText="1"/>
    </xf>
    <xf numFmtId="2" fontId="98" fillId="4" borderId="1" xfId="274" quotePrefix="1" applyNumberFormat="1" applyFont="1" applyFill="1" applyBorder="1" applyAlignment="1">
      <alignment horizontal="center" vertical="top" wrapText="1"/>
    </xf>
    <xf numFmtId="1" fontId="98" fillId="4" borderId="1" xfId="274" applyNumberFormat="1" applyFont="1" applyFill="1" applyBorder="1" applyAlignment="1">
      <alignment horizontal="center" vertical="top" wrapText="1"/>
    </xf>
    <xf numFmtId="9" fontId="98" fillId="0" borderId="1" xfId="341" applyFont="1" applyBorder="1" applyAlignment="1">
      <alignment horizontal="center" vertical="top" wrapText="1"/>
    </xf>
    <xf numFmtId="2" fontId="99" fillId="4" borderId="1" xfId="274" applyNumberFormat="1" applyFont="1" applyFill="1" applyBorder="1" applyAlignment="1">
      <alignment horizontal="center" vertical="top" wrapText="1"/>
    </xf>
    <xf numFmtId="1" fontId="98" fillId="4" borderId="1" xfId="274" quotePrefix="1" applyNumberFormat="1" applyFont="1" applyFill="1" applyBorder="1" applyAlignment="1">
      <alignment horizontal="center" vertical="top" wrapText="1"/>
    </xf>
    <xf numFmtId="9" fontId="98" fillId="4" borderId="1" xfId="341" applyFont="1" applyFill="1" applyBorder="1" applyAlignment="1">
      <alignment horizontal="center" vertical="top" wrapText="1"/>
    </xf>
    <xf numFmtId="1" fontId="98" fillId="4" borderId="1" xfId="274" applyNumberFormat="1" applyFont="1" applyFill="1" applyBorder="1" applyAlignment="1">
      <alignment horizontal="center" vertical="top"/>
    </xf>
    <xf numFmtId="0" fontId="98" fillId="0" borderId="1" xfId="228" applyFont="1" applyBorder="1" applyAlignment="1">
      <alignment horizontal="center" vertical="top" wrapText="1"/>
    </xf>
    <xf numFmtId="165" fontId="98" fillId="0" borderId="1" xfId="1" applyFont="1" applyBorder="1" applyAlignment="1">
      <alignment horizontal="center" vertical="center"/>
    </xf>
    <xf numFmtId="165" fontId="98" fillId="0" borderId="1" xfId="1" applyFont="1" applyBorder="1" applyAlignment="1">
      <alignment horizontal="center" vertical="center" wrapText="1"/>
    </xf>
    <xf numFmtId="0" fontId="98" fillId="0" borderId="1" xfId="177" applyFont="1" applyBorder="1" applyAlignment="1">
      <alignment horizontal="center" vertical="top"/>
    </xf>
    <xf numFmtId="0" fontId="98" fillId="4" borderId="1" xfId="0" applyFont="1" applyFill="1" applyBorder="1" applyAlignment="1">
      <alignment horizontal="center"/>
    </xf>
    <xf numFmtId="0" fontId="99" fillId="0" borderId="1" xfId="0" applyFont="1" applyBorder="1" applyAlignment="1">
      <alignment horizontal="center" wrapText="1"/>
    </xf>
    <xf numFmtId="0" fontId="98" fillId="5" borderId="1" xfId="0" applyFont="1" applyFill="1" applyBorder="1" applyAlignment="1">
      <alignment horizontal="center" vertical="top" wrapText="1"/>
    </xf>
    <xf numFmtId="0" fontId="99" fillId="0" borderId="1" xfId="0" applyFont="1" applyBorder="1" applyAlignment="1">
      <alignment horizontal="center"/>
    </xf>
    <xf numFmtId="0" fontId="99" fillId="3" borderId="1" xfId="0" applyFont="1" applyFill="1" applyBorder="1" applyAlignment="1">
      <alignment horizontal="left" vertical="top"/>
    </xf>
    <xf numFmtId="0" fontId="98" fillId="0" borderId="0" xfId="0" applyFont="1" applyAlignment="1">
      <alignment wrapText="1"/>
    </xf>
    <xf numFmtId="0" fontId="99" fillId="3" borderId="1" xfId="0" applyFont="1" applyFill="1" applyBorder="1" applyAlignment="1">
      <alignment horizontal="left" vertical="center" wrapText="1"/>
    </xf>
    <xf numFmtId="0" fontId="98" fillId="2" borderId="1" xfId="0" applyFont="1" applyFill="1" applyBorder="1" applyAlignment="1">
      <alignment horizontal="center" vertical="center" wrapText="1"/>
    </xf>
    <xf numFmtId="0" fontId="98" fillId="0" borderId="1" xfId="97" applyFont="1" applyBorder="1" applyAlignment="1">
      <alignment horizontal="left" vertical="top" wrapText="1" indent="1"/>
    </xf>
    <xf numFmtId="0" fontId="98" fillId="4" borderId="1" xfId="0" applyFont="1" applyFill="1" applyBorder="1" applyAlignment="1">
      <alignment horizontal="left" vertical="top" wrapText="1" indent="1"/>
    </xf>
    <xf numFmtId="9" fontId="99" fillId="0" borderId="1" xfId="1" applyNumberFormat="1" applyFont="1" applyBorder="1" applyAlignment="1">
      <alignment horizontal="center" vertical="top"/>
    </xf>
    <xf numFmtId="0" fontId="98" fillId="0" borderId="1" xfId="356" applyFont="1" applyBorder="1" applyAlignment="1">
      <alignment horizontal="left" wrapText="1" indent="1"/>
    </xf>
    <xf numFmtId="0" fontId="98" fillId="11" borderId="1" xfId="0" applyFont="1" applyFill="1" applyBorder="1" applyAlignment="1">
      <alignment horizontal="left" vertical="center" wrapText="1" indent="1"/>
    </xf>
    <xf numFmtId="0" fontId="98" fillId="2" borderId="1" xfId="0" applyFont="1" applyFill="1" applyBorder="1" applyAlignment="1">
      <alignment horizontal="center" vertical="top"/>
    </xf>
    <xf numFmtId="0" fontId="99" fillId="13" borderId="1" xfId="0" applyFont="1" applyFill="1" applyBorder="1" applyAlignment="1">
      <alignment horizontal="left" vertical="top"/>
    </xf>
    <xf numFmtId="0" fontId="99" fillId="4" borderId="1" xfId="0" applyFont="1" applyFill="1" applyBorder="1" applyAlignment="1">
      <alignment horizontal="center" vertical="top"/>
    </xf>
    <xf numFmtId="0" fontId="99" fillId="4" borderId="1" xfId="0" applyFont="1" applyFill="1" applyBorder="1" applyAlignment="1">
      <alignment horizontal="center" vertical="top" wrapText="1"/>
    </xf>
    <xf numFmtId="0" fontId="98" fillId="3" borderId="1" xfId="0" applyFont="1" applyFill="1" applyBorder="1" applyAlignment="1">
      <alignment horizontal="left" vertical="top"/>
    </xf>
    <xf numFmtId="0" fontId="80" fillId="0" borderId="0" xfId="0" applyFont="1"/>
    <xf numFmtId="0" fontId="10" fillId="0" borderId="1" xfId="0" applyFont="1" applyBorder="1" applyAlignment="1">
      <alignment horizontal="center" vertical="center"/>
    </xf>
    <xf numFmtId="0" fontId="10" fillId="0" borderId="1" xfId="0" applyFont="1" applyBorder="1" applyAlignment="1">
      <alignment horizontal="center" vertical="center" wrapText="1"/>
    </xf>
    <xf numFmtId="0" fontId="80" fillId="0" borderId="1" xfId="0" applyFont="1" applyBorder="1" applyAlignment="1">
      <alignment vertical="center"/>
    </xf>
    <xf numFmtId="0" fontId="80" fillId="0" borderId="0" xfId="0" applyFont="1" applyAlignment="1">
      <alignment vertical="center"/>
    </xf>
    <xf numFmtId="0" fontId="10" fillId="3" borderId="2" xfId="0" applyFont="1" applyFill="1" applyBorder="1" applyAlignment="1">
      <alignment horizontal="left" vertical="center" indent="1"/>
    </xf>
    <xf numFmtId="0" fontId="80" fillId="3" borderId="3" xfId="0" applyFont="1" applyFill="1" applyBorder="1" applyAlignment="1">
      <alignment vertical="center"/>
    </xf>
    <xf numFmtId="0" fontId="80" fillId="3" borderId="4" xfId="0" applyFont="1" applyFill="1" applyBorder="1" applyAlignment="1">
      <alignment vertical="center"/>
    </xf>
    <xf numFmtId="37" fontId="12" fillId="0" borderId="1" xfId="0" applyNumberFormat="1" applyFont="1" applyBorder="1" applyAlignment="1">
      <alignment horizontal="left" vertical="top" wrapText="1"/>
    </xf>
    <xf numFmtId="0" fontId="16" fillId="0" borderId="1" xfId="0" applyFont="1" applyBorder="1" applyAlignment="1">
      <alignment horizontal="center" vertical="top"/>
    </xf>
    <xf numFmtId="9" fontId="16" fillId="0" borderId="1" xfId="0" applyNumberFormat="1" applyFont="1" applyBorder="1" applyAlignment="1">
      <alignment horizontal="center" vertical="top"/>
    </xf>
    <xf numFmtId="169" fontId="16" fillId="0" borderId="1" xfId="360" applyNumberFormat="1" applyFont="1" applyBorder="1" applyAlignment="1">
      <alignment horizontal="center" vertical="top"/>
    </xf>
    <xf numFmtId="169" fontId="16" fillId="0" borderId="1" xfId="360" applyNumberFormat="1" applyFont="1" applyBorder="1" applyAlignment="1">
      <alignment horizontal="center" vertical="center"/>
    </xf>
    <xf numFmtId="9" fontId="16" fillId="0" borderId="1" xfId="0" applyNumberFormat="1" applyFont="1" applyBorder="1" applyAlignment="1">
      <alignment horizontal="center" vertical="top" wrapText="1"/>
    </xf>
    <xf numFmtId="169" fontId="12" fillId="0" borderId="1" xfId="360" applyNumberFormat="1" applyFont="1" applyBorder="1" applyAlignment="1">
      <alignment horizontal="center" vertical="top"/>
    </xf>
    <xf numFmtId="37" fontId="16" fillId="0" borderId="1" xfId="0" applyNumberFormat="1" applyFont="1" applyBorder="1" applyAlignment="1">
      <alignment horizontal="left" vertical="top" wrapText="1"/>
    </xf>
    <xf numFmtId="0" fontId="16" fillId="0" borderId="1" xfId="0" applyFont="1" applyBorder="1" applyAlignment="1">
      <alignment horizontal="center" vertical="center"/>
    </xf>
    <xf numFmtId="9" fontId="16" fillId="0" borderId="1" xfId="0" applyNumberFormat="1" applyFont="1" applyBorder="1" applyAlignment="1">
      <alignment horizontal="center" vertical="center" wrapText="1"/>
    </xf>
    <xf numFmtId="0" fontId="16" fillId="0" borderId="1" xfId="0" applyFont="1" applyBorder="1" applyAlignment="1">
      <alignment horizontal="left" vertical="top" wrapText="1" readingOrder="1"/>
    </xf>
    <xf numFmtId="165" fontId="12" fillId="0" borderId="1" xfId="0" applyNumberFormat="1" applyFont="1" applyBorder="1" applyAlignment="1">
      <alignment vertical="center"/>
    </xf>
    <xf numFmtId="37" fontId="16" fillId="0" borderId="1" xfId="0" applyNumberFormat="1" applyFont="1" applyBorder="1" applyAlignment="1">
      <alignment horizontal="center" vertical="top" wrapText="1"/>
    </xf>
    <xf numFmtId="169" fontId="16" fillId="0" borderId="1" xfId="360" applyNumberFormat="1" applyFont="1" applyBorder="1" applyAlignment="1">
      <alignment horizontal="right" vertical="top"/>
    </xf>
    <xf numFmtId="169" fontId="16" fillId="0" borderId="1" xfId="360" applyNumberFormat="1" applyFont="1" applyBorder="1" applyAlignment="1">
      <alignment horizontal="right" vertical="center"/>
    </xf>
    <xf numFmtId="0" fontId="9" fillId="0" borderId="1" xfId="0" applyFont="1" applyBorder="1" applyAlignment="1">
      <alignment horizontal="justify" vertical="top" wrapText="1" readingOrder="1"/>
    </xf>
    <xf numFmtId="2" fontId="16" fillId="4" borderId="1" xfId="0" applyNumberFormat="1" applyFont="1" applyFill="1" applyBorder="1" applyAlignment="1">
      <alignment horizontal="center" vertical="top" wrapText="1"/>
    </xf>
    <xf numFmtId="0" fontId="16" fillId="0" borderId="1" xfId="0" applyFont="1" applyBorder="1" applyAlignment="1">
      <alignment horizontal="justify" vertical="top" wrapText="1" readingOrder="1"/>
    </xf>
    <xf numFmtId="0" fontId="12" fillId="0" borderId="1" xfId="0" applyFont="1" applyBorder="1" applyAlignment="1">
      <alignment horizontal="left" vertical="top" wrapText="1" readingOrder="1"/>
    </xf>
    <xf numFmtId="0" fontId="16" fillId="0" borderId="1" xfId="0" applyFont="1" applyBorder="1" applyAlignment="1">
      <alignment horizontal="left" vertical="top" wrapText="1"/>
    </xf>
    <xf numFmtId="0" fontId="12" fillId="0" borderId="1" xfId="0" applyFont="1" applyBorder="1" applyAlignment="1">
      <alignment horizontal="center" vertical="top" wrapText="1" readingOrder="1"/>
    </xf>
    <xf numFmtId="3" fontId="12" fillId="0" borderId="1" xfId="0" applyNumberFormat="1" applyFont="1" applyBorder="1" applyAlignment="1">
      <alignment vertical="top"/>
    </xf>
    <xf numFmtId="0" fontId="9" fillId="0" borderId="1" xfId="0" applyFont="1" applyBorder="1" applyAlignment="1">
      <alignment horizontal="left" vertical="top" wrapText="1" readingOrder="1"/>
    </xf>
    <xf numFmtId="0" fontId="9" fillId="0" borderId="1" xfId="0" applyFont="1" applyBorder="1" applyAlignment="1">
      <alignment horizontal="center" vertical="top" wrapText="1" readingOrder="1"/>
    </xf>
    <xf numFmtId="3" fontId="9" fillId="0" borderId="1" xfId="0" applyNumberFormat="1" applyFont="1" applyBorder="1" applyAlignment="1">
      <alignment vertical="top"/>
    </xf>
    <xf numFmtId="9" fontId="16" fillId="4" borderId="1" xfId="0" applyNumberFormat="1" applyFont="1" applyFill="1" applyBorder="1" applyAlignment="1">
      <alignment horizontal="center" vertical="top" wrapText="1"/>
    </xf>
    <xf numFmtId="0" fontId="14" fillId="0" borderId="1" xfId="0" applyFont="1" applyBorder="1" applyAlignment="1">
      <alignment horizontal="justify" vertical="top" wrapText="1" readingOrder="1"/>
    </xf>
    <xf numFmtId="37" fontId="14" fillId="0" borderId="1" xfId="0" applyNumberFormat="1" applyFont="1" applyBorder="1" applyAlignment="1">
      <alignment horizontal="center" vertical="top" wrapText="1"/>
    </xf>
    <xf numFmtId="169" fontId="9" fillId="0" borderId="1" xfId="0" applyNumberFormat="1" applyFont="1" applyBorder="1" applyAlignment="1">
      <alignment horizontal="center" vertical="top"/>
    </xf>
    <xf numFmtId="2" fontId="16" fillId="0" borderId="1" xfId="0" applyNumberFormat="1" applyFont="1" applyBorder="1" applyAlignment="1">
      <alignment vertical="top" wrapText="1"/>
    </xf>
    <xf numFmtId="9" fontId="14" fillId="0" borderId="1" xfId="0" applyNumberFormat="1" applyFont="1" applyBorder="1" applyAlignment="1">
      <alignment horizontal="center" vertical="top"/>
    </xf>
    <xf numFmtId="9" fontId="9" fillId="0" borderId="1" xfId="0" applyNumberFormat="1" applyFont="1" applyBorder="1" applyAlignment="1">
      <alignment horizontal="center" vertical="top"/>
    </xf>
    <xf numFmtId="2" fontId="16" fillId="4" borderId="1" xfId="0" applyNumberFormat="1" applyFont="1" applyFill="1" applyBorder="1" applyAlignment="1">
      <alignment vertical="top" wrapText="1"/>
    </xf>
    <xf numFmtId="3" fontId="16" fillId="0" borderId="1" xfId="0" applyNumberFormat="1" applyFont="1" applyBorder="1" applyAlignment="1">
      <alignment horizontal="right" vertical="justify" wrapText="1" readingOrder="1"/>
    </xf>
    <xf numFmtId="3" fontId="16" fillId="0" borderId="1" xfId="0" applyNumberFormat="1" applyFont="1" applyBorder="1" applyAlignment="1">
      <alignment horizontal="right" vertical="top"/>
    </xf>
    <xf numFmtId="0" fontId="10" fillId="13" borderId="1" xfId="0" applyFont="1" applyFill="1" applyBorder="1" applyAlignment="1">
      <alignment horizontal="center" vertical="center"/>
    </xf>
    <xf numFmtId="0" fontId="10" fillId="13" borderId="1" xfId="0" applyFont="1" applyFill="1" applyBorder="1" applyAlignment="1">
      <alignment horizontal="center" vertical="center" wrapText="1"/>
    </xf>
    <xf numFmtId="0" fontId="10" fillId="3" borderId="2" xfId="0" applyFont="1" applyFill="1" applyBorder="1" applyAlignment="1">
      <alignment horizontal="left" vertical="top" indent="1"/>
    </xf>
    <xf numFmtId="0" fontId="123" fillId="0" borderId="43" xfId="361" applyFont="1" applyBorder="1" applyAlignment="1">
      <alignment vertical="top"/>
    </xf>
    <xf numFmtId="1" fontId="122" fillId="0" borderId="46" xfId="92" applyNumberFormat="1" applyFont="1" applyBorder="1" applyAlignment="1">
      <alignment vertical="top" wrapText="1"/>
    </xf>
    <xf numFmtId="0" fontId="120" fillId="36" borderId="43" xfId="361" applyFont="1" applyFill="1" applyBorder="1"/>
    <xf numFmtId="0" fontId="120" fillId="36" borderId="42" xfId="361" applyFont="1" applyFill="1" applyBorder="1"/>
    <xf numFmtId="0" fontId="120" fillId="0" borderId="46" xfId="361" applyFont="1" applyBorder="1" applyAlignment="1">
      <alignment vertical="center" wrapText="1"/>
    </xf>
    <xf numFmtId="0" fontId="120" fillId="0" borderId="18" xfId="361" applyFont="1" applyBorder="1" applyAlignment="1">
      <alignment vertical="center" wrapText="1"/>
    </xf>
    <xf numFmtId="0" fontId="120" fillId="0" borderId="51" xfId="361" applyFont="1" applyBorder="1" applyAlignment="1">
      <alignment vertical="center" wrapText="1"/>
    </xf>
    <xf numFmtId="0" fontId="120" fillId="0" borderId="8" xfId="361" applyFont="1" applyBorder="1" applyAlignment="1">
      <alignment vertical="center" wrapText="1"/>
    </xf>
    <xf numFmtId="0" fontId="120" fillId="0" borderId="12" xfId="361" applyFont="1" applyBorder="1" applyAlignment="1">
      <alignment vertical="center" wrapText="1"/>
    </xf>
    <xf numFmtId="0" fontId="120" fillId="0" borderId="7" xfId="361" applyFont="1" applyBorder="1" applyAlignment="1">
      <alignment vertical="center" wrapText="1"/>
    </xf>
    <xf numFmtId="0" fontId="123" fillId="0" borderId="44" xfId="361" applyFont="1" applyBorder="1" applyAlignment="1">
      <alignment vertical="top" wrapText="1"/>
    </xf>
    <xf numFmtId="0" fontId="121" fillId="0" borderId="52" xfId="361" applyFont="1" applyBorder="1"/>
    <xf numFmtId="0" fontId="120" fillId="0" borderId="0" xfId="361" applyFont="1" applyAlignment="1">
      <alignment vertical="center" wrapText="1"/>
    </xf>
    <xf numFmtId="0" fontId="120" fillId="0" borderId="50" xfId="361" applyFont="1" applyBorder="1" applyAlignment="1">
      <alignment vertical="center" wrapText="1"/>
    </xf>
    <xf numFmtId="0" fontId="120" fillId="0" borderId="21" xfId="361" applyFont="1" applyBorder="1" applyAlignment="1">
      <alignment vertical="center" wrapText="1"/>
    </xf>
    <xf numFmtId="0" fontId="120" fillId="0" borderId="49" xfId="361" applyFont="1" applyBorder="1" applyAlignment="1">
      <alignment vertical="center" wrapText="1"/>
    </xf>
    <xf numFmtId="0" fontId="120" fillId="0" borderId="48" xfId="361" applyFont="1" applyBorder="1" applyAlignment="1">
      <alignment vertical="center" wrapText="1"/>
    </xf>
    <xf numFmtId="0" fontId="101" fillId="0" borderId="0" xfId="361"/>
    <xf numFmtId="0" fontId="120" fillId="36" borderId="40" xfId="361" applyFont="1" applyFill="1" applyBorder="1" applyAlignment="1">
      <alignment horizontal="center"/>
    </xf>
    <xf numFmtId="0" fontId="120" fillId="36" borderId="41" xfId="361" applyFont="1" applyFill="1" applyBorder="1" applyAlignment="1">
      <alignment horizontal="center"/>
    </xf>
    <xf numFmtId="3" fontId="120" fillId="36" borderId="41" xfId="361" applyNumberFormat="1" applyFont="1" applyFill="1" applyBorder="1" applyAlignment="1">
      <alignment horizontal="center"/>
    </xf>
    <xf numFmtId="0" fontId="119" fillId="0" borderId="19" xfId="361" applyFont="1" applyBorder="1" applyAlignment="1">
      <alignment horizontal="center"/>
    </xf>
    <xf numFmtId="0" fontId="119" fillId="0" borderId="21" xfId="361" applyFont="1" applyBorder="1"/>
    <xf numFmtId="0" fontId="119" fillId="0" borderId="18" xfId="361" applyFont="1" applyBorder="1"/>
    <xf numFmtId="0" fontId="123" fillId="0" borderId="40" xfId="361" applyFont="1" applyBorder="1" applyAlignment="1">
      <alignment vertical="top"/>
    </xf>
    <xf numFmtId="0" fontId="123" fillId="0" borderId="42" xfId="361" applyFont="1" applyBorder="1" applyAlignment="1">
      <alignment vertical="top"/>
    </xf>
    <xf numFmtId="0" fontId="122" fillId="0" borderId="43" xfId="361" applyFont="1" applyBorder="1" applyAlignment="1">
      <alignment vertical="top"/>
    </xf>
    <xf numFmtId="0" fontId="122" fillId="0" borderId="41" xfId="361" applyFont="1" applyBorder="1" applyAlignment="1">
      <alignment vertical="top"/>
    </xf>
    <xf numFmtId="0" fontId="122" fillId="0" borderId="0" xfId="361" applyFont="1" applyAlignment="1">
      <alignment vertical="top"/>
    </xf>
    <xf numFmtId="49" fontId="122" fillId="0" borderId="18" xfId="361" applyNumberFormat="1" applyFont="1" applyBorder="1" applyAlignment="1">
      <alignment vertical="top"/>
    </xf>
    <xf numFmtId="0" fontId="122" fillId="0" borderId="42" xfId="361" applyFont="1" applyBorder="1" applyAlignment="1">
      <alignment vertical="top" wrapText="1"/>
    </xf>
    <xf numFmtId="0" fontId="122" fillId="0" borderId="43" xfId="361" applyFont="1" applyBorder="1" applyAlignment="1">
      <alignment vertical="top" wrapText="1"/>
    </xf>
    <xf numFmtId="1" fontId="122" fillId="0" borderId="41" xfId="92" applyNumberFormat="1" applyFont="1" applyBorder="1" applyAlignment="1">
      <alignment horizontal="center" vertical="top" wrapText="1"/>
    </xf>
    <xf numFmtId="169" fontId="122" fillId="0" borderId="41" xfId="389" applyNumberFormat="1" applyFont="1" applyBorder="1" applyAlignment="1">
      <alignment horizontal="center" vertical="top"/>
    </xf>
    <xf numFmtId="0" fontId="122" fillId="0" borderId="41" xfId="361" applyFont="1" applyBorder="1" applyAlignment="1">
      <alignment horizontal="center" vertical="top"/>
    </xf>
    <xf numFmtId="43" fontId="122" fillId="0" borderId="41" xfId="389" applyFont="1" applyBorder="1" applyAlignment="1">
      <alignment horizontal="center" vertical="top"/>
    </xf>
    <xf numFmtId="0" fontId="122" fillId="0" borderId="44" xfId="361" applyFont="1" applyBorder="1" applyAlignment="1">
      <alignment vertical="top" wrapText="1"/>
    </xf>
    <xf numFmtId="0" fontId="122" fillId="0" borderId="45" xfId="361" applyFont="1" applyBorder="1" applyAlignment="1">
      <alignment vertical="top" wrapText="1"/>
    </xf>
    <xf numFmtId="1" fontId="122" fillId="0" borderId="46" xfId="92" applyNumberFormat="1" applyFont="1" applyBorder="1" applyAlignment="1">
      <alignment horizontal="center" vertical="top" wrapText="1"/>
    </xf>
    <xf numFmtId="0" fontId="122" fillId="0" borderId="46" xfId="361" applyFont="1" applyBorder="1" applyAlignment="1">
      <alignment horizontal="center" vertical="top"/>
    </xf>
    <xf numFmtId="43" fontId="122" fillId="0" borderId="46" xfId="389" applyFont="1" applyBorder="1" applyAlignment="1">
      <alignment horizontal="center" vertical="top"/>
    </xf>
    <xf numFmtId="0" fontId="122" fillId="0" borderId="12" xfId="361" applyFont="1" applyBorder="1" applyAlignment="1">
      <alignment vertical="top" wrapText="1"/>
    </xf>
    <xf numFmtId="0" fontId="124" fillId="0" borderId="6" xfId="361" applyFont="1" applyBorder="1" applyAlignment="1">
      <alignment horizontal="center" vertical="top"/>
    </xf>
    <xf numFmtId="43" fontId="124" fillId="0" borderId="6" xfId="361" applyNumberFormat="1" applyFont="1" applyBorder="1" applyAlignment="1">
      <alignment horizontal="center" vertical="top"/>
    </xf>
    <xf numFmtId="0" fontId="122" fillId="0" borderId="45" xfId="361" applyFont="1" applyBorder="1" applyAlignment="1">
      <alignment vertical="top"/>
    </xf>
    <xf numFmtId="49" fontId="123" fillId="0" borderId="18" xfId="361" applyNumberFormat="1" applyFont="1" applyBorder="1" applyAlignment="1">
      <alignment vertical="top"/>
    </xf>
    <xf numFmtId="0" fontId="122" fillId="0" borderId="19" xfId="361" applyFont="1" applyBorder="1" applyAlignment="1">
      <alignment vertical="top"/>
    </xf>
    <xf numFmtId="0" fontId="122" fillId="0" borderId="44" xfId="361" applyFont="1" applyBorder="1" applyAlignment="1">
      <alignment horizontal="left" vertical="top" wrapText="1"/>
    </xf>
    <xf numFmtId="0" fontId="122" fillId="0" borderId="0" xfId="361" applyFont="1" applyAlignment="1">
      <alignment vertical="top" wrapText="1"/>
    </xf>
    <xf numFmtId="0" fontId="124" fillId="0" borderId="18" xfId="361" applyFont="1" applyBorder="1" applyAlignment="1">
      <alignment horizontal="center" vertical="top"/>
    </xf>
    <xf numFmtId="43" fontId="124" fillId="0" borderId="18" xfId="361" applyNumberFormat="1" applyFont="1" applyBorder="1" applyAlignment="1">
      <alignment horizontal="center" vertical="top"/>
    </xf>
    <xf numFmtId="0" fontId="123" fillId="0" borderId="19" xfId="361" applyFont="1" applyBorder="1" applyAlignment="1">
      <alignment vertical="top"/>
    </xf>
    <xf numFmtId="0" fontId="122" fillId="0" borderId="21" xfId="361" applyFont="1" applyBorder="1" applyAlignment="1">
      <alignment vertical="top" wrapText="1"/>
    </xf>
    <xf numFmtId="0" fontId="122" fillId="36" borderId="40" xfId="361" applyFont="1" applyFill="1" applyBorder="1" applyAlignment="1">
      <alignment horizontal="center" vertical="top"/>
    </xf>
    <xf numFmtId="0" fontId="123" fillId="36" borderId="42" xfId="361" applyFont="1" applyFill="1" applyBorder="1" applyAlignment="1">
      <alignment horizontal="left" vertical="top"/>
    </xf>
    <xf numFmtId="0" fontId="122" fillId="36" borderId="43" xfId="361" applyFont="1" applyFill="1" applyBorder="1" applyAlignment="1">
      <alignment vertical="top"/>
    </xf>
    <xf numFmtId="0" fontId="124" fillId="36" borderId="41" xfId="361" applyFont="1" applyFill="1" applyBorder="1" applyAlignment="1">
      <alignment horizontal="center" vertical="top"/>
    </xf>
    <xf numFmtId="43" fontId="124" fillId="36" borderId="41" xfId="361" applyNumberFormat="1" applyFont="1" applyFill="1" applyBorder="1" applyAlignment="1">
      <alignment horizontal="center" vertical="top"/>
    </xf>
    <xf numFmtId="49" fontId="123" fillId="0" borderId="18" xfId="361" applyNumberFormat="1" applyFont="1" applyBorder="1" applyAlignment="1">
      <alignment horizontal="center" vertical="top"/>
    </xf>
    <xf numFmtId="0" fontId="122" fillId="0" borderId="18" xfId="361" quotePrefix="1" applyFont="1" applyBorder="1" applyAlignment="1">
      <alignment vertical="top"/>
    </xf>
    <xf numFmtId="0" fontId="122" fillId="36" borderId="40" xfId="361" applyFont="1" applyFill="1" applyBorder="1" applyAlignment="1">
      <alignment vertical="top"/>
    </xf>
    <xf numFmtId="0" fontId="122" fillId="36" borderId="42" xfId="361" applyFont="1" applyFill="1" applyBorder="1" applyAlignment="1">
      <alignment vertical="top" wrapText="1"/>
    </xf>
    <xf numFmtId="0" fontId="122" fillId="36" borderId="43" xfId="361" applyFont="1" applyFill="1" applyBorder="1" applyAlignment="1">
      <alignment vertical="top" wrapText="1"/>
    </xf>
    <xf numFmtId="0" fontId="123" fillId="36" borderId="42" xfId="361" applyFont="1" applyFill="1" applyBorder="1" applyAlignment="1">
      <alignment vertical="top"/>
    </xf>
    <xf numFmtId="0" fontId="122" fillId="0" borderId="44" xfId="361" applyFont="1" applyBorder="1" applyAlignment="1">
      <alignment vertical="top"/>
    </xf>
    <xf numFmtId="1" fontId="122" fillId="0" borderId="46" xfId="92" applyNumberFormat="1" applyFont="1" applyBorder="1" applyAlignment="1">
      <alignment horizontal="center" vertical="top"/>
    </xf>
    <xf numFmtId="0" fontId="122" fillId="0" borderId="46" xfId="361" applyFont="1" applyBorder="1" applyAlignment="1">
      <alignment horizontal="center" vertical="top" wrapText="1"/>
    </xf>
    <xf numFmtId="0" fontId="122" fillId="0" borderId="18" xfId="361" applyFont="1" applyBorder="1" applyAlignment="1">
      <alignment horizontal="center" vertical="top"/>
    </xf>
    <xf numFmtId="43" fontId="122" fillId="0" borderId="18" xfId="361" applyNumberFormat="1" applyFont="1" applyBorder="1" applyAlignment="1">
      <alignment horizontal="center" vertical="top"/>
    </xf>
    <xf numFmtId="0" fontId="122" fillId="36" borderId="41" xfId="361" applyFont="1" applyFill="1" applyBorder="1" applyAlignment="1">
      <alignment horizontal="center" vertical="top"/>
    </xf>
    <xf numFmtId="43" fontId="122" fillId="36" borderId="41" xfId="361" applyNumberFormat="1" applyFont="1" applyFill="1" applyBorder="1" applyAlignment="1">
      <alignment horizontal="center" vertical="top"/>
    </xf>
    <xf numFmtId="0" fontId="123" fillId="0" borderId="19" xfId="361" applyFont="1" applyBorder="1" applyAlignment="1">
      <alignment horizontal="center" vertical="top"/>
    </xf>
    <xf numFmtId="0" fontId="122" fillId="0" borderId="18" xfId="361" applyFont="1" applyBorder="1" applyAlignment="1">
      <alignment vertical="top"/>
    </xf>
    <xf numFmtId="0" fontId="122" fillId="36" borderId="41" xfId="361" applyFont="1" applyFill="1" applyBorder="1" applyAlignment="1">
      <alignment vertical="top"/>
    </xf>
    <xf numFmtId="0" fontId="123" fillId="36" borderId="42" xfId="361" applyFont="1" applyFill="1" applyBorder="1" applyAlignment="1">
      <alignment vertical="top" wrapText="1"/>
    </xf>
    <xf numFmtId="0" fontId="122" fillId="36" borderId="42" xfId="361" applyFont="1" applyFill="1" applyBorder="1" applyAlignment="1">
      <alignment horizontal="center" vertical="top"/>
    </xf>
    <xf numFmtId="0" fontId="122" fillId="0" borderId="18" xfId="361" applyFont="1" applyBorder="1" applyAlignment="1">
      <alignment horizontal="center" vertical="top" wrapText="1"/>
    </xf>
    <xf numFmtId="169" fontId="122" fillId="0" borderId="21" xfId="389" applyNumberFormat="1" applyFont="1" applyBorder="1" applyAlignment="1">
      <alignment horizontal="center" vertical="top"/>
    </xf>
    <xf numFmtId="0" fontId="122" fillId="0" borderId="21" xfId="361" applyFont="1" applyBorder="1" applyAlignment="1">
      <alignment horizontal="center" vertical="top"/>
    </xf>
    <xf numFmtId="0" fontId="122" fillId="0" borderId="21" xfId="361" applyFont="1" applyBorder="1" applyAlignment="1">
      <alignment horizontal="left" vertical="top" wrapText="1"/>
    </xf>
    <xf numFmtId="169" fontId="122" fillId="0" borderId="44" xfId="389" applyNumberFormat="1" applyFont="1" applyBorder="1" applyAlignment="1">
      <alignment horizontal="center" vertical="top"/>
    </xf>
    <xf numFmtId="0" fontId="122" fillId="0" borderId="44" xfId="361" applyFont="1" applyBorder="1" applyAlignment="1">
      <alignment horizontal="center" vertical="top"/>
    </xf>
    <xf numFmtId="0" fontId="122" fillId="0" borderId="6" xfId="361" applyFont="1" applyBorder="1" applyAlignment="1">
      <alignment horizontal="center" vertical="top" wrapText="1"/>
    </xf>
    <xf numFmtId="0" fontId="122" fillId="0" borderId="8" xfId="361" applyFont="1" applyBorder="1" applyAlignment="1">
      <alignment horizontal="center" vertical="top"/>
    </xf>
    <xf numFmtId="0" fontId="122" fillId="0" borderId="6" xfId="361" applyFont="1" applyBorder="1" applyAlignment="1">
      <alignment horizontal="center" vertical="top"/>
    </xf>
    <xf numFmtId="0" fontId="122" fillId="36" borderId="41" xfId="361" applyFont="1" applyFill="1" applyBorder="1" applyAlignment="1">
      <alignment horizontal="center" vertical="top" wrapText="1"/>
    </xf>
    <xf numFmtId="0" fontId="125" fillId="0" borderId="47" xfId="361" applyFont="1" applyBorder="1" applyAlignment="1">
      <alignment vertical="top"/>
    </xf>
    <xf numFmtId="0" fontId="122" fillId="0" borderId="41" xfId="361" applyFont="1" applyBorder="1" applyAlignment="1">
      <alignment horizontal="center" vertical="top" wrapText="1"/>
    </xf>
    <xf numFmtId="43" fontId="122" fillId="0" borderId="46" xfId="361" applyNumberFormat="1" applyFont="1" applyBorder="1" applyAlignment="1">
      <alignment horizontal="center" vertical="top"/>
    </xf>
    <xf numFmtId="0" fontId="125" fillId="0" borderId="47" xfId="361" applyFont="1" applyBorder="1" applyAlignment="1">
      <alignment vertical="top" wrapText="1"/>
    </xf>
    <xf numFmtId="0" fontId="125" fillId="36" borderId="43" xfId="361" applyFont="1" applyFill="1" applyBorder="1" applyAlignment="1">
      <alignment vertical="top" wrapText="1"/>
    </xf>
    <xf numFmtId="169" fontId="122" fillId="0" borderId="46" xfId="439" applyNumberFormat="1" applyFont="1" applyBorder="1" applyAlignment="1">
      <alignment horizontal="center" vertical="top" wrapText="1"/>
    </xf>
    <xf numFmtId="43" fontId="122" fillId="0" borderId="18" xfId="389" applyFont="1" applyBorder="1" applyAlignment="1">
      <alignment horizontal="center" vertical="top"/>
    </xf>
    <xf numFmtId="0" fontId="125" fillId="0" borderId="18" xfId="361" applyFont="1" applyBorder="1" applyAlignment="1">
      <alignment horizontal="center" vertical="top" wrapText="1"/>
    </xf>
    <xf numFmtId="0" fontId="125" fillId="0" borderId="18" xfId="361" applyFont="1" applyBorder="1" applyAlignment="1">
      <alignment horizontal="center" vertical="top"/>
    </xf>
    <xf numFmtId="9" fontId="122" fillId="0" borderId="18" xfId="455" quotePrefix="1" applyFont="1" applyBorder="1" applyAlignment="1">
      <alignment horizontal="center" vertical="top" wrapText="1"/>
    </xf>
    <xf numFmtId="0" fontId="125" fillId="0" borderId="6" xfId="361" applyFont="1" applyBorder="1" applyAlignment="1">
      <alignment horizontal="center" vertical="top" wrapText="1"/>
    </xf>
    <xf numFmtId="0" fontId="125" fillId="0" borderId="43" xfId="361" applyFont="1" applyBorder="1" applyAlignment="1">
      <alignment vertical="top" wrapText="1"/>
    </xf>
    <xf numFmtId="169" fontId="122" fillId="0" borderId="42" xfId="389" applyNumberFormat="1" applyFont="1" applyBorder="1" applyAlignment="1">
      <alignment horizontal="center" vertical="top"/>
    </xf>
    <xf numFmtId="0" fontId="122" fillId="0" borderId="42" xfId="361" applyFont="1" applyBorder="1" applyAlignment="1">
      <alignment horizontal="center" vertical="top"/>
    </xf>
    <xf numFmtId="43" fontId="122" fillId="0" borderId="41" xfId="361" applyNumberFormat="1" applyFont="1" applyBorder="1" applyAlignment="1">
      <alignment horizontal="center" vertical="top"/>
    </xf>
    <xf numFmtId="0" fontId="123" fillId="36" borderId="43" xfId="361" applyFont="1" applyFill="1" applyBorder="1" applyAlignment="1">
      <alignment vertical="top" wrapText="1"/>
    </xf>
    <xf numFmtId="169" fontId="122" fillId="0" borderId="8" xfId="389" applyNumberFormat="1" applyFont="1" applyBorder="1" applyAlignment="1">
      <alignment horizontal="center" vertical="top"/>
    </xf>
    <xf numFmtId="0" fontId="125" fillId="0" borderId="21" xfId="361" applyFont="1" applyBorder="1" applyAlignment="1">
      <alignment vertical="top" wrapText="1"/>
    </xf>
    <xf numFmtId="0" fontId="122" fillId="0" borderId="21" xfId="361" applyFont="1" applyBorder="1" applyAlignment="1">
      <alignment vertical="top"/>
    </xf>
    <xf numFmtId="0" fontId="125" fillId="0" borderId="21" xfId="361" applyFont="1" applyBorder="1" applyAlignment="1">
      <alignment vertical="top"/>
    </xf>
    <xf numFmtId="0" fontId="125" fillId="36" borderId="42" xfId="361" applyFont="1" applyFill="1" applyBorder="1" applyAlignment="1">
      <alignment vertical="top"/>
    </xf>
    <xf numFmtId="0" fontId="125" fillId="0" borderId="21" xfId="361" applyFont="1" applyBorder="1" applyAlignment="1">
      <alignment horizontal="center" vertical="top" wrapText="1"/>
    </xf>
    <xf numFmtId="0" fontId="122" fillId="36" borderId="41" xfId="361" applyFont="1" applyFill="1" applyBorder="1" applyAlignment="1">
      <alignment horizontal="center"/>
    </xf>
    <xf numFmtId="0" fontId="122" fillId="36" borderId="42" xfId="361" applyFont="1" applyFill="1" applyBorder="1" applyAlignment="1">
      <alignment vertical="top"/>
    </xf>
    <xf numFmtId="0" fontId="123" fillId="36" borderId="43" xfId="361" applyFont="1" applyFill="1" applyBorder="1" applyAlignment="1">
      <alignment horizontal="center" vertical="center" wrapText="1"/>
    </xf>
    <xf numFmtId="169" fontId="123" fillId="36" borderId="41" xfId="361" applyNumberFormat="1" applyFont="1" applyFill="1" applyBorder="1" applyAlignment="1">
      <alignment vertical="top"/>
    </xf>
    <xf numFmtId="0" fontId="124" fillId="0" borderId="46" xfId="361" applyFont="1" applyBorder="1" applyAlignment="1">
      <alignment horizontal="center" vertical="top"/>
    </xf>
    <xf numFmtId="43" fontId="123" fillId="0" borderId="46" xfId="389" applyFont="1" applyBorder="1" applyAlignment="1">
      <alignment horizontal="center" vertical="top"/>
    </xf>
    <xf numFmtId="174" fontId="122" fillId="0" borderId="46" xfId="439" applyNumberFormat="1" applyFont="1" applyBorder="1" applyAlignment="1">
      <alignment horizontal="center" vertical="top" wrapText="1"/>
    </xf>
    <xf numFmtId="43" fontId="124" fillId="0" borderId="41" xfId="361" applyNumberFormat="1" applyFont="1" applyBorder="1" applyAlignment="1">
      <alignment horizontal="center" vertical="top"/>
    </xf>
    <xf numFmtId="0" fontId="123" fillId="0" borderId="19" xfId="361" applyFont="1" applyBorder="1" applyAlignment="1">
      <alignment vertical="top" wrapText="1"/>
    </xf>
    <xf numFmtId="0" fontId="123" fillId="0" borderId="21" xfId="361" applyFont="1" applyBorder="1" applyAlignment="1">
      <alignment vertical="top" wrapText="1"/>
    </xf>
    <xf numFmtId="9" fontId="122" fillId="0" borderId="41" xfId="361" applyNumberFormat="1" applyFont="1" applyBorder="1" applyAlignment="1">
      <alignment horizontal="center" vertical="top" wrapText="1"/>
    </xf>
    <xf numFmtId="169" fontId="122" fillId="0" borderId="46" xfId="439" quotePrefix="1" applyNumberFormat="1" applyFont="1" applyBorder="1" applyAlignment="1">
      <alignment horizontal="center" vertical="top"/>
    </xf>
    <xf numFmtId="9" fontId="122" fillId="0" borderId="18" xfId="361" applyNumberFormat="1" applyFont="1" applyBorder="1" applyAlignment="1">
      <alignment horizontal="center" vertical="top" wrapText="1"/>
    </xf>
    <xf numFmtId="0" fontId="125" fillId="0" borderId="44" xfId="361" applyFont="1" applyBorder="1" applyAlignment="1">
      <alignment horizontal="left" vertical="top" wrapText="1"/>
    </xf>
    <xf numFmtId="9" fontId="123" fillId="0" borderId="18" xfId="361" applyNumberFormat="1" applyFont="1" applyBorder="1" applyAlignment="1">
      <alignment horizontal="center" vertical="top" wrapText="1"/>
    </xf>
    <xf numFmtId="9" fontId="123" fillId="0" borderId="18" xfId="361" applyNumberFormat="1" applyFont="1" applyBorder="1" applyAlignment="1">
      <alignment horizontal="center" vertical="top"/>
    </xf>
    <xf numFmtId="0" fontId="123" fillId="0" borderId="18" xfId="361" applyFont="1" applyBorder="1" applyAlignment="1">
      <alignment horizontal="center" vertical="top"/>
    </xf>
    <xf numFmtId="43" fontId="123" fillId="0" borderId="18" xfId="361" applyNumberFormat="1" applyFont="1" applyBorder="1" applyAlignment="1">
      <alignment horizontal="center" vertical="top"/>
    </xf>
    <xf numFmtId="1" fontId="123" fillId="0" borderId="18" xfId="92" applyNumberFormat="1" applyFont="1" applyBorder="1" applyAlignment="1">
      <alignment horizontal="center" vertical="top" wrapText="1"/>
    </xf>
    <xf numFmtId="43" fontId="123" fillId="0" borderId="18" xfId="389" applyFont="1" applyBorder="1" applyAlignment="1">
      <alignment horizontal="center" vertical="top"/>
    </xf>
    <xf numFmtId="1" fontId="122" fillId="0" borderId="18" xfId="92" applyNumberFormat="1" applyFont="1" applyBorder="1" applyAlignment="1">
      <alignment horizontal="center" vertical="top" wrapText="1"/>
    </xf>
    <xf numFmtId="43" fontId="122" fillId="0" borderId="6" xfId="361" applyNumberFormat="1" applyFont="1" applyBorder="1" applyAlignment="1">
      <alignment horizontal="center" vertical="top"/>
    </xf>
    <xf numFmtId="49" fontId="123" fillId="0" borderId="41" xfId="361" applyNumberFormat="1" applyFont="1" applyBorder="1" applyAlignment="1">
      <alignment horizontal="center" vertical="top"/>
    </xf>
    <xf numFmtId="43" fontId="122" fillId="0" borderId="6" xfId="389" applyFont="1" applyBorder="1" applyAlignment="1">
      <alignment horizontal="center" vertical="top"/>
    </xf>
    <xf numFmtId="9" fontId="122" fillId="0" borderId="21" xfId="361" applyNumberFormat="1" applyFont="1" applyBorder="1" applyAlignment="1">
      <alignment horizontal="center" vertical="top"/>
    </xf>
    <xf numFmtId="0" fontId="122" fillId="0" borderId="19" xfId="361" quotePrefix="1" applyFont="1" applyBorder="1" applyAlignment="1">
      <alignment vertical="top"/>
    </xf>
    <xf numFmtId="0" fontId="122" fillId="0" borderId="8" xfId="361" applyFont="1" applyBorder="1" applyAlignment="1">
      <alignment vertical="top" wrapText="1"/>
    </xf>
    <xf numFmtId="0" fontId="125" fillId="0" borderId="44" xfId="361" applyFont="1" applyBorder="1" applyAlignment="1">
      <alignment vertical="top" wrapText="1"/>
    </xf>
    <xf numFmtId="0" fontId="125" fillId="0" borderId="42" xfId="361" applyFont="1" applyBorder="1" applyAlignment="1">
      <alignment vertical="top" wrapText="1"/>
    </xf>
    <xf numFmtId="0" fontId="125" fillId="0" borderId="21" xfId="361" applyFont="1" applyBorder="1" applyAlignment="1">
      <alignment horizontal="center" vertical="top"/>
    </xf>
    <xf numFmtId="0" fontId="122" fillId="0" borderId="8" xfId="361" applyFont="1" applyBorder="1" applyAlignment="1">
      <alignment horizontal="left" vertical="top" wrapText="1"/>
    </xf>
    <xf numFmtId="0" fontId="122" fillId="0" borderId="0" xfId="361" quotePrefix="1" applyFont="1" applyAlignment="1">
      <alignment vertical="top" wrapText="1"/>
    </xf>
    <xf numFmtId="0" fontId="125" fillId="36" borderId="42" xfId="361" applyFont="1" applyFill="1" applyBorder="1" applyAlignment="1">
      <alignment horizontal="left" vertical="top" wrapText="1"/>
    </xf>
    <xf numFmtId="169" fontId="122" fillId="0" borderId="46" xfId="389" applyNumberFormat="1" applyFont="1" applyBorder="1" applyAlignment="1">
      <alignment horizontal="center" vertical="top"/>
    </xf>
    <xf numFmtId="169" fontId="123" fillId="0" borderId="18" xfId="389" applyNumberFormat="1" applyFont="1" applyBorder="1" applyAlignment="1">
      <alignment horizontal="center" vertical="top"/>
    </xf>
    <xf numFmtId="169" fontId="122" fillId="0" borderId="18" xfId="389" applyNumberFormat="1" applyFont="1" applyBorder="1" applyAlignment="1">
      <alignment horizontal="center" vertical="top"/>
    </xf>
    <xf numFmtId="169" fontId="122" fillId="36" borderId="41" xfId="389" applyNumberFormat="1" applyFont="1" applyFill="1" applyBorder="1" applyAlignment="1">
      <alignment horizontal="center" vertical="top"/>
    </xf>
    <xf numFmtId="169" fontId="122" fillId="0" borderId="6" xfId="389" applyNumberFormat="1" applyFont="1" applyBorder="1" applyAlignment="1">
      <alignment horizontal="center" vertical="top"/>
    </xf>
    <xf numFmtId="169" fontId="122" fillId="0" borderId="18" xfId="361" applyNumberFormat="1" applyFont="1" applyBorder="1" applyAlignment="1">
      <alignment horizontal="center" vertical="top"/>
    </xf>
    <xf numFmtId="0" fontId="125" fillId="0" borderId="21" xfId="361" applyFont="1" applyBorder="1" applyAlignment="1">
      <alignment horizontal="left" vertical="top" wrapText="1"/>
    </xf>
    <xf numFmtId="0" fontId="125" fillId="0" borderId="41" xfId="361" applyFont="1" applyBorder="1" applyAlignment="1">
      <alignment horizontal="center" vertical="top"/>
    </xf>
    <xf numFmtId="0" fontId="125" fillId="0" borderId="0" xfId="361" applyFont="1" applyAlignment="1">
      <alignment vertical="top" wrapText="1"/>
    </xf>
    <xf numFmtId="0" fontId="123" fillId="0" borderId="0" xfId="361" applyFont="1" applyAlignment="1">
      <alignment vertical="top" wrapText="1"/>
    </xf>
    <xf numFmtId="0" fontId="125" fillId="0" borderId="8" xfId="361" applyFont="1" applyBorder="1" applyAlignment="1">
      <alignment horizontal="left" vertical="top" wrapText="1"/>
    </xf>
    <xf numFmtId="0" fontId="9" fillId="0" borderId="1" xfId="0" applyFont="1" applyBorder="1" applyAlignment="1">
      <alignment horizontal="center" vertical="center" wrapText="1"/>
    </xf>
    <xf numFmtId="0" fontId="9" fillId="0" borderId="1" xfId="0" applyFont="1" applyBorder="1" applyAlignment="1">
      <alignment horizontal="center" vertical="center"/>
    </xf>
    <xf numFmtId="0" fontId="9" fillId="0" borderId="1" xfId="158" applyFont="1" applyBorder="1" applyAlignment="1">
      <alignment horizontal="left" vertical="center" wrapText="1"/>
    </xf>
    <xf numFmtId="169" fontId="9" fillId="0" borderId="1" xfId="159" applyNumberFormat="1" applyFont="1" applyBorder="1" applyAlignment="1">
      <alignment horizontal="center" vertical="center" wrapText="1"/>
    </xf>
    <xf numFmtId="0" fontId="9" fillId="4" borderId="1" xfId="166" applyFont="1" applyFill="1" applyBorder="1" applyAlignment="1">
      <alignment horizontal="left" vertical="center" wrapText="1"/>
    </xf>
    <xf numFmtId="169" fontId="9" fillId="0" borderId="1" xfId="167" applyNumberFormat="1" applyFont="1" applyBorder="1" applyAlignment="1">
      <alignment horizontal="center" vertical="center"/>
    </xf>
    <xf numFmtId="0" fontId="14" fillId="4" borderId="1" xfId="168" applyFont="1" applyFill="1" applyBorder="1" applyAlignment="1">
      <alignment horizontal="left" vertical="center" wrapText="1"/>
    </xf>
    <xf numFmtId="169" fontId="14" fillId="0" borderId="1" xfId="169" applyNumberFormat="1" applyFont="1" applyBorder="1" applyAlignment="1">
      <alignment horizontal="left" vertical="center" wrapText="1"/>
    </xf>
    <xf numFmtId="0" fontId="9" fillId="0" borderId="2" xfId="0" applyFont="1" applyBorder="1" applyAlignment="1">
      <alignment horizontal="center" vertical="center"/>
    </xf>
    <xf numFmtId="0" fontId="9" fillId="0" borderId="3" xfId="0" applyFont="1" applyBorder="1" applyAlignment="1">
      <alignment horizontal="center" vertical="center"/>
    </xf>
    <xf numFmtId="0" fontId="9" fillId="0" borderId="4" xfId="0" applyFont="1" applyBorder="1" applyAlignment="1">
      <alignment horizontal="center" vertical="center"/>
    </xf>
    <xf numFmtId="49" fontId="9" fillId="0" borderId="1" xfId="0" applyNumberFormat="1" applyFont="1" applyBorder="1" applyAlignment="1">
      <alignment horizontal="center" vertical="top"/>
    </xf>
    <xf numFmtId="0" fontId="33" fillId="0" borderId="1" xfId="0" applyFont="1" applyBorder="1" applyAlignment="1">
      <alignment horizontal="center" vertical="center"/>
    </xf>
    <xf numFmtId="0" fontId="33" fillId="0" borderId="1" xfId="0" applyFont="1" applyBorder="1" applyAlignment="1">
      <alignment horizontal="center" vertical="center" wrapText="1"/>
    </xf>
    <xf numFmtId="0" fontId="12" fillId="0" borderId="5" xfId="0" applyFont="1" applyBorder="1" applyAlignment="1">
      <alignment horizontal="center" vertical="center"/>
    </xf>
    <xf numFmtId="0" fontId="12" fillId="0" borderId="18" xfId="0" applyFont="1" applyBorder="1" applyAlignment="1">
      <alignment horizontal="center" vertical="center"/>
    </xf>
    <xf numFmtId="0" fontId="12" fillId="0" borderId="6" xfId="0" applyFont="1" applyBorder="1" applyAlignment="1">
      <alignment horizontal="center" vertical="center"/>
    </xf>
    <xf numFmtId="0" fontId="12" fillId="0" borderId="5" xfId="0" applyFont="1" applyBorder="1" applyAlignment="1">
      <alignment horizontal="left" vertical="center" indent="1"/>
    </xf>
    <xf numFmtId="0" fontId="12" fillId="0" borderId="18" xfId="0" applyFont="1" applyBorder="1" applyAlignment="1">
      <alignment horizontal="left" vertical="center" indent="1"/>
    </xf>
    <xf numFmtId="0" fontId="12" fillId="0" borderId="6" xfId="0" applyFont="1" applyBorder="1" applyAlignment="1">
      <alignment horizontal="left" vertical="center" indent="1"/>
    </xf>
    <xf numFmtId="0" fontId="9" fillId="0" borderId="5" xfId="0" applyFont="1" applyBorder="1" applyAlignment="1">
      <alignment horizontal="center" vertical="center"/>
    </xf>
    <xf numFmtId="0" fontId="9" fillId="0" borderId="18" xfId="0" applyFont="1" applyBorder="1" applyAlignment="1">
      <alignment horizontal="center" vertical="center"/>
    </xf>
    <xf numFmtId="0" fontId="9" fillId="0" borderId="6" xfId="0" applyFont="1" applyBorder="1" applyAlignment="1">
      <alignment horizontal="center" vertical="center"/>
    </xf>
    <xf numFmtId="0" fontId="9" fillId="0" borderId="5" xfId="0" applyFont="1" applyBorder="1" applyAlignment="1">
      <alignment horizontal="left" vertical="center"/>
    </xf>
    <xf numFmtId="0" fontId="9" fillId="0" borderId="18" xfId="0" applyFont="1" applyBorder="1" applyAlignment="1">
      <alignment horizontal="left" vertical="center"/>
    </xf>
    <xf numFmtId="0" fontId="9" fillId="0" borderId="6" xfId="0" applyFont="1" applyBorder="1" applyAlignment="1">
      <alignment horizontal="left" vertical="center"/>
    </xf>
    <xf numFmtId="165" fontId="9" fillId="0" borderId="5" xfId="1" applyFont="1" applyBorder="1" applyAlignment="1">
      <alignment horizontal="center" vertical="center"/>
    </xf>
    <xf numFmtId="165" fontId="9" fillId="0" borderId="18" xfId="1" applyFont="1" applyBorder="1" applyAlignment="1">
      <alignment horizontal="center" vertical="center"/>
    </xf>
    <xf numFmtId="165" fontId="9" fillId="0" borderId="6" xfId="1" applyFont="1" applyBorder="1" applyAlignment="1">
      <alignment horizontal="center" vertical="center"/>
    </xf>
    <xf numFmtId="0" fontId="15" fillId="0" borderId="1" xfId="0" applyFont="1" applyBorder="1" applyAlignment="1">
      <alignment horizontal="center" vertical="center"/>
    </xf>
    <xf numFmtId="0" fontId="9" fillId="0" borderId="7" xfId="0" applyFont="1" applyBorder="1" applyAlignment="1">
      <alignment horizontal="center" vertical="center"/>
    </xf>
    <xf numFmtId="0" fontId="9" fillId="0" borderId="12" xfId="0" applyFont="1" applyBorder="1" applyAlignment="1">
      <alignment horizontal="center" vertical="center"/>
    </xf>
    <xf numFmtId="0" fontId="9" fillId="0" borderId="8" xfId="0" applyFont="1" applyBorder="1" applyAlignment="1">
      <alignment horizontal="center" vertical="center"/>
    </xf>
    <xf numFmtId="0" fontId="12" fillId="0" borderId="1" xfId="177" applyFont="1" applyBorder="1" applyAlignment="1">
      <alignment horizontal="left" vertical="top" wrapText="1"/>
    </xf>
    <xf numFmtId="0" fontId="118" fillId="0" borderId="0" xfId="361" applyFont="1" applyAlignment="1">
      <alignment horizontal="center" vertical="center" wrapText="1"/>
    </xf>
    <xf numFmtId="0" fontId="12" fillId="4" borderId="27" xfId="0" applyFont="1" applyFill="1" applyBorder="1" applyAlignment="1">
      <alignment horizontal="left" wrapText="1" indent="1"/>
    </xf>
    <xf numFmtId="0" fontId="12" fillId="4" borderId="28" xfId="0" applyFont="1" applyFill="1" applyBorder="1" applyAlignment="1">
      <alignment horizontal="left" wrapText="1" indent="1"/>
    </xf>
    <xf numFmtId="0" fontId="12" fillId="4" borderId="27" xfId="0" applyFont="1" applyFill="1" applyBorder="1" applyAlignment="1">
      <alignment horizontal="left" vertical="center" wrapText="1" indent="1"/>
    </xf>
    <xf numFmtId="0" fontId="12" fillId="4" borderId="29" xfId="0" applyFont="1" applyFill="1" applyBorder="1" applyAlignment="1">
      <alignment horizontal="left" vertical="center" wrapText="1" indent="1"/>
    </xf>
    <xf numFmtId="0" fontId="12" fillId="4" borderId="28" xfId="0" applyFont="1" applyFill="1" applyBorder="1" applyAlignment="1">
      <alignment horizontal="left" vertical="center" wrapText="1" indent="1"/>
    </xf>
    <xf numFmtId="0" fontId="10" fillId="0" borderId="1" xfId="0" applyFont="1" applyBorder="1" applyAlignment="1">
      <alignment horizontal="center" vertical="center" wrapText="1"/>
    </xf>
    <xf numFmtId="0" fontId="10" fillId="0" borderId="1" xfId="0" applyFont="1" applyBorder="1" applyAlignment="1">
      <alignment horizontal="center" vertical="center"/>
    </xf>
    <xf numFmtId="0" fontId="9" fillId="0" borderId="1" xfId="0" applyFont="1" applyBorder="1" applyAlignment="1">
      <alignment vertical="center" wrapText="1"/>
    </xf>
    <xf numFmtId="3" fontId="9" fillId="0" borderId="1" xfId="0" applyNumberFormat="1" applyFont="1" applyBorder="1" applyAlignment="1">
      <alignment horizontal="right" vertical="center"/>
    </xf>
    <xf numFmtId="49" fontId="9" fillId="0" borderId="1" xfId="0" applyNumberFormat="1" applyFont="1" applyBorder="1" applyAlignment="1">
      <alignment horizontal="center" vertical="center"/>
    </xf>
    <xf numFmtId="0" fontId="12" fillId="0" borderId="1" xfId="0" applyFont="1" applyBorder="1" applyAlignment="1">
      <alignment horizontal="left" vertical="center" wrapText="1" indent="1"/>
    </xf>
    <xf numFmtId="0" fontId="12" fillId="0" borderId="1" xfId="0" applyFont="1" applyBorder="1" applyAlignment="1">
      <alignment horizontal="center" vertical="center" wrapText="1"/>
    </xf>
    <xf numFmtId="3" fontId="12" fillId="0" borderId="1" xfId="0" applyNumberFormat="1" applyFont="1" applyBorder="1" applyAlignment="1">
      <alignment horizontal="right" vertical="center"/>
    </xf>
    <xf numFmtId="0" fontId="12" fillId="0" borderId="1" xfId="0" applyFont="1" applyBorder="1" applyAlignment="1">
      <alignment vertical="center"/>
    </xf>
    <xf numFmtId="3" fontId="9" fillId="0" borderId="1" xfId="0" applyNumberFormat="1" applyFont="1" applyBorder="1" applyAlignment="1">
      <alignment horizontal="right" vertical="center" wrapText="1"/>
    </xf>
    <xf numFmtId="3" fontId="12" fillId="0" borderId="1" xfId="0" applyNumberFormat="1" applyFont="1" applyBorder="1" applyAlignment="1">
      <alignment horizontal="right" vertical="center" wrapText="1"/>
    </xf>
    <xf numFmtId="0" fontId="9" fillId="0" borderId="0" xfId="0" applyFont="1" applyAlignment="1">
      <alignment horizontal="center" vertical="center"/>
    </xf>
    <xf numFmtId="0" fontId="87" fillId="0" borderId="1" xfId="0" applyFont="1" applyBorder="1" applyAlignment="1">
      <alignment horizontal="center" vertical="center" wrapText="1"/>
    </xf>
    <xf numFmtId="0" fontId="87" fillId="0" borderId="1" xfId="0" applyFont="1" applyBorder="1" applyAlignment="1">
      <alignment horizontal="center" vertical="center"/>
    </xf>
    <xf numFmtId="165" fontId="16" fillId="0" borderId="11" xfId="1" applyFont="1" applyBorder="1" applyAlignment="1">
      <alignment horizontal="center" vertical="center" wrapText="1"/>
    </xf>
    <xf numFmtId="165" fontId="16" fillId="0" borderId="8" xfId="1" applyFont="1" applyBorder="1" applyAlignment="1">
      <alignment horizontal="center" vertical="center" wrapText="1"/>
    </xf>
    <xf numFmtId="0" fontId="12" fillId="0" borderId="5" xfId="0" applyFont="1" applyBorder="1" applyAlignment="1">
      <alignment horizontal="center" vertical="center" wrapText="1"/>
    </xf>
    <xf numFmtId="0" fontId="12" fillId="0" borderId="6" xfId="0" applyFont="1" applyBorder="1" applyAlignment="1">
      <alignment horizontal="center" vertical="center" wrapText="1"/>
    </xf>
    <xf numFmtId="0" fontId="7" fillId="0" borderId="9" xfId="0" applyFont="1" applyBorder="1" applyAlignment="1">
      <alignment horizontal="left" vertical="center" wrapText="1" indent="1"/>
    </xf>
    <xf numFmtId="0" fontId="12" fillId="0" borderId="7" xfId="0" applyFont="1" applyBorder="1" applyAlignment="1">
      <alignment horizontal="left" vertical="center" wrapText="1" indent="1"/>
    </xf>
    <xf numFmtId="0" fontId="12" fillId="0" borderId="18" xfId="0" applyFont="1" applyBorder="1" applyAlignment="1">
      <alignment horizontal="center" vertical="center" wrapText="1"/>
    </xf>
    <xf numFmtId="0" fontId="7" fillId="0" borderId="19" xfId="0" applyFont="1" applyBorder="1" applyAlignment="1">
      <alignment horizontal="left" vertical="center" wrapText="1" indent="1"/>
    </xf>
    <xf numFmtId="165" fontId="12" fillId="0" borderId="11" xfId="1" applyFont="1" applyBorder="1" applyAlignment="1">
      <alignment horizontal="center" vertical="center" wrapText="1"/>
    </xf>
    <xf numFmtId="165" fontId="12" fillId="0" borderId="8" xfId="1" applyFont="1" applyBorder="1" applyAlignment="1">
      <alignment horizontal="center" vertical="center" wrapText="1"/>
    </xf>
    <xf numFmtId="0" fontId="12" fillId="0" borderId="9" xfId="0" applyFont="1" applyBorder="1" applyAlignment="1">
      <alignment horizontal="center" vertical="center" wrapText="1"/>
    </xf>
    <xf numFmtId="0" fontId="12" fillId="0" borderId="7" xfId="0" applyFont="1" applyBorder="1" applyAlignment="1">
      <alignment horizontal="center" vertical="center" wrapText="1"/>
    </xf>
    <xf numFmtId="0" fontId="9" fillId="0" borderId="2" xfId="0" applyFont="1" applyBorder="1" applyAlignment="1">
      <alignment horizontal="center" vertical="center" wrapText="1"/>
    </xf>
    <xf numFmtId="0" fontId="9" fillId="0" borderId="4" xfId="0" applyFont="1" applyBorder="1" applyAlignment="1">
      <alignment horizontal="center" vertical="center" wrapText="1"/>
    </xf>
    <xf numFmtId="0" fontId="33" fillId="0" borderId="5" xfId="0" applyFont="1" applyBorder="1" applyAlignment="1">
      <alignment horizontal="center" vertical="center"/>
    </xf>
    <xf numFmtId="0" fontId="33" fillId="0" borderId="6" xfId="0" applyFont="1" applyBorder="1" applyAlignment="1">
      <alignment horizontal="center" vertical="center"/>
    </xf>
    <xf numFmtId="0" fontId="33" fillId="0" borderId="5" xfId="0" applyFont="1" applyBorder="1" applyAlignment="1">
      <alignment horizontal="center" vertical="center" wrapText="1"/>
    </xf>
    <xf numFmtId="0" fontId="33" fillId="0" borderId="6" xfId="0" applyFont="1" applyBorder="1" applyAlignment="1">
      <alignment horizontal="center" vertical="center" wrapText="1"/>
    </xf>
    <xf numFmtId="0" fontId="33" fillId="0" borderId="2" xfId="0" applyFont="1" applyBorder="1" applyAlignment="1">
      <alignment horizontal="center" vertical="center"/>
    </xf>
    <xf numFmtId="0" fontId="33" fillId="0" borderId="3" xfId="0" applyFont="1" applyBorder="1" applyAlignment="1">
      <alignment horizontal="center" vertical="center"/>
    </xf>
    <xf numFmtId="0" fontId="33" fillId="0" borderId="4" xfId="0" applyFont="1" applyBorder="1" applyAlignment="1">
      <alignment horizontal="center" vertical="center"/>
    </xf>
    <xf numFmtId="0" fontId="9" fillId="0" borderId="5" xfId="0" applyFont="1" applyBorder="1" applyAlignment="1">
      <alignment horizontal="center" vertical="center" wrapText="1"/>
    </xf>
    <xf numFmtId="0" fontId="9" fillId="0" borderId="6" xfId="0" applyFont="1" applyBorder="1" applyAlignment="1">
      <alignment horizontal="center" vertical="center" wrapText="1"/>
    </xf>
    <xf numFmtId="0" fontId="41" fillId="0" borderId="1" xfId="0" applyFont="1" applyBorder="1" applyAlignment="1">
      <alignment horizontal="left" vertical="top" wrapText="1"/>
    </xf>
    <xf numFmtId="0" fontId="40" fillId="0" borderId="1" xfId="0" applyFont="1" applyBorder="1" applyAlignment="1">
      <alignment horizontal="left" vertical="top" wrapText="1"/>
    </xf>
    <xf numFmtId="0" fontId="40" fillId="0" borderId="5" xfId="0" applyFont="1" applyBorder="1" applyAlignment="1">
      <alignment horizontal="left" vertical="top" wrapText="1"/>
    </xf>
    <xf numFmtId="0" fontId="41" fillId="0" borderId="5" xfId="0" applyFont="1" applyBorder="1" applyAlignment="1">
      <alignment horizontal="left" vertical="top" wrapText="1"/>
    </xf>
    <xf numFmtId="0" fontId="41" fillId="0" borderId="18" xfId="0" applyFont="1" applyBorder="1" applyAlignment="1">
      <alignment horizontal="left" vertical="top" wrapText="1"/>
    </xf>
    <xf numFmtId="0" fontId="40" fillId="0" borderId="6" xfId="0" applyFont="1" applyBorder="1" applyAlignment="1">
      <alignment horizontal="left" vertical="top" wrapText="1"/>
    </xf>
    <xf numFmtId="0" fontId="24" fillId="0" borderId="1" xfId="0" applyFont="1" applyBorder="1" applyAlignment="1">
      <alignment horizontal="left" vertical="top" wrapText="1"/>
    </xf>
    <xf numFmtId="0" fontId="49" fillId="0" borderId="5" xfId="0" applyFont="1" applyBorder="1" applyAlignment="1">
      <alignment horizontal="left" vertical="top" wrapText="1"/>
    </xf>
    <xf numFmtId="0" fontId="49" fillId="0" borderId="18" xfId="0" applyFont="1" applyBorder="1" applyAlignment="1">
      <alignment horizontal="left" vertical="top" wrapText="1"/>
    </xf>
    <xf numFmtId="0" fontId="49" fillId="0" borderId="6" xfId="0" applyFont="1" applyBorder="1" applyAlignment="1">
      <alignment horizontal="left" vertical="top" wrapText="1"/>
    </xf>
    <xf numFmtId="171" fontId="35" fillId="0" borderId="5" xfId="21" quotePrefix="1" applyNumberFormat="1" applyFont="1" applyBorder="1" applyAlignment="1">
      <alignment horizontal="center" vertical="top" wrapText="1"/>
    </xf>
    <xf numFmtId="171" fontId="35" fillId="0" borderId="18" xfId="21" quotePrefix="1" applyNumberFormat="1" applyFont="1" applyBorder="1" applyAlignment="1">
      <alignment horizontal="center" vertical="top" wrapText="1"/>
    </xf>
    <xf numFmtId="171" fontId="35" fillId="0" borderId="6" xfId="21" quotePrefix="1" applyNumberFormat="1" applyFont="1" applyBorder="1" applyAlignment="1">
      <alignment horizontal="center" vertical="top" wrapText="1"/>
    </xf>
    <xf numFmtId="0" fontId="35" fillId="0" borderId="5" xfId="0" applyFont="1" applyBorder="1" applyAlignment="1">
      <alignment horizontal="left" vertical="top" wrapText="1"/>
    </xf>
    <xf numFmtId="0" fontId="35" fillId="0" borderId="6" xfId="0" applyFont="1" applyBorder="1" applyAlignment="1">
      <alignment horizontal="left" vertical="top" wrapText="1"/>
    </xf>
    <xf numFmtId="0" fontId="49" fillId="4" borderId="5" xfId="0" applyFont="1" applyFill="1" applyBorder="1" applyAlignment="1">
      <alignment horizontal="left" vertical="top" wrapText="1"/>
    </xf>
    <xf numFmtId="0" fontId="49" fillId="4" borderId="6" xfId="0" applyFont="1" applyFill="1" applyBorder="1" applyAlignment="1">
      <alignment horizontal="left" vertical="top" wrapText="1"/>
    </xf>
    <xf numFmtId="0" fontId="56" fillId="0" borderId="1" xfId="0" applyFont="1" applyBorder="1" applyAlignment="1">
      <alignment horizontal="center" vertical="center" wrapText="1"/>
    </xf>
    <xf numFmtId="0" fontId="56" fillId="0" borderId="1" xfId="0" applyFont="1" applyBorder="1" applyAlignment="1">
      <alignment horizontal="center" vertical="center"/>
    </xf>
    <xf numFmtId="0" fontId="11" fillId="0" borderId="18" xfId="0" applyFont="1" applyBorder="1" applyAlignment="1">
      <alignment horizontal="left" vertical="top" wrapText="1"/>
    </xf>
    <xf numFmtId="0" fontId="11" fillId="0" borderId="6" xfId="0" applyFont="1" applyBorder="1" applyAlignment="1">
      <alignment horizontal="left" vertical="top" wrapText="1"/>
    </xf>
    <xf numFmtId="0" fontId="15" fillId="0" borderId="5" xfId="0" applyFont="1" applyBorder="1" applyAlignment="1">
      <alignment horizontal="left" vertical="top" wrapText="1"/>
    </xf>
    <xf numFmtId="0" fontId="15" fillId="0" borderId="6" xfId="0" applyFont="1" applyBorder="1" applyAlignment="1">
      <alignment horizontal="left" vertical="top" wrapText="1"/>
    </xf>
    <xf numFmtId="0" fontId="41" fillId="4" borderId="5" xfId="354" applyFont="1" applyFill="1" applyBorder="1" applyAlignment="1">
      <alignment horizontal="left" vertical="top" wrapText="1"/>
    </xf>
    <xf numFmtId="0" fontId="41" fillId="4" borderId="6" xfId="354" applyFont="1" applyFill="1" applyBorder="1" applyAlignment="1">
      <alignment horizontal="left" vertical="top" wrapText="1"/>
    </xf>
    <xf numFmtId="0" fontId="99" fillId="13" borderId="1" xfId="0" applyFont="1" applyFill="1" applyBorder="1" applyAlignment="1">
      <alignment horizontal="center" vertical="top"/>
    </xf>
    <xf numFmtId="0" fontId="99" fillId="13" borderId="1" xfId="0" applyFont="1" applyFill="1" applyBorder="1" applyAlignment="1">
      <alignment horizontal="center" vertical="center" wrapText="1"/>
    </xf>
    <xf numFmtId="0" fontId="99" fillId="13" borderId="1" xfId="0" applyFont="1" applyFill="1" applyBorder="1" applyAlignment="1">
      <alignment horizontal="center" vertical="center"/>
    </xf>
    <xf numFmtId="0" fontId="10" fillId="13" borderId="1" xfId="0" applyFont="1" applyFill="1" applyBorder="1" applyAlignment="1">
      <alignment horizontal="center" vertical="center"/>
    </xf>
    <xf numFmtId="0" fontId="10" fillId="13" borderId="1" xfId="0" applyFont="1" applyFill="1" applyBorder="1" applyAlignment="1">
      <alignment horizontal="center" vertical="center" wrapText="1"/>
    </xf>
    <xf numFmtId="0" fontId="99" fillId="0" borderId="1" xfId="0" applyFont="1" applyBorder="1" applyAlignment="1">
      <alignment horizontal="center" vertical="top"/>
    </xf>
    <xf numFmtId="0" fontId="99" fillId="0" borderId="1" xfId="0" applyFont="1" applyBorder="1" applyAlignment="1">
      <alignment horizontal="left" vertical="center" wrapText="1"/>
    </xf>
    <xf numFmtId="49" fontId="99" fillId="13" borderId="1" xfId="0" applyNumberFormat="1" applyFont="1" applyFill="1" applyBorder="1" applyAlignment="1">
      <alignment horizontal="center" vertical="top"/>
    </xf>
    <xf numFmtId="0" fontId="99" fillId="0" borderId="1" xfId="158" applyFont="1" applyBorder="1" applyAlignment="1">
      <alignment horizontal="left" vertical="top" wrapText="1"/>
    </xf>
    <xf numFmtId="0" fontId="99" fillId="4" borderId="1" xfId="166" applyFont="1" applyFill="1" applyBorder="1" applyAlignment="1">
      <alignment horizontal="left" vertical="top" wrapText="1"/>
    </xf>
    <xf numFmtId="0" fontId="99" fillId="4" borderId="1" xfId="168" applyFont="1" applyFill="1" applyBorder="1" applyAlignment="1">
      <alignment horizontal="left" vertical="top" wrapText="1"/>
    </xf>
    <xf numFmtId="0" fontId="98" fillId="0" borderId="1" xfId="0" applyFont="1" applyBorder="1" applyAlignment="1">
      <alignment horizontal="center" vertical="top"/>
    </xf>
    <xf numFmtId="0" fontId="98" fillId="0" borderId="1" xfId="0" applyFont="1" applyBorder="1" applyAlignment="1">
      <alignment horizontal="left" vertical="center" wrapText="1" indent="1"/>
    </xf>
    <xf numFmtId="0" fontId="99" fillId="0" borderId="1" xfId="0" applyFont="1" applyBorder="1" applyAlignment="1">
      <alignment horizontal="center" vertical="center"/>
    </xf>
    <xf numFmtId="0" fontId="98" fillId="4" borderId="1" xfId="0" applyFont="1" applyFill="1" applyBorder="1" applyAlignment="1">
      <alignment horizontal="left" vertical="top" wrapText="1" indent="1"/>
    </xf>
    <xf numFmtId="0" fontId="98" fillId="0" borderId="1" xfId="177" applyFont="1" applyBorder="1" applyAlignment="1">
      <alignment horizontal="center" vertical="top" wrapText="1"/>
    </xf>
    <xf numFmtId="0" fontId="98" fillId="0" borderId="1" xfId="0" applyFont="1" applyBorder="1" applyAlignment="1">
      <alignment horizontal="left" vertical="top" wrapText="1" indent="1"/>
    </xf>
    <xf numFmtId="0" fontId="99" fillId="0" borderId="1" xfId="0" applyFont="1" applyBorder="1" applyAlignment="1">
      <alignment vertical="top" wrapText="1"/>
    </xf>
    <xf numFmtId="0" fontId="98" fillId="0" borderId="1" xfId="0" applyFont="1" applyBorder="1" applyAlignment="1">
      <alignment horizontal="center" vertical="center" wrapText="1"/>
    </xf>
    <xf numFmtId="0" fontId="98" fillId="0" borderId="1" xfId="0" applyFont="1" applyBorder="1" applyAlignment="1">
      <alignment horizontal="center" vertical="top" wrapText="1"/>
    </xf>
    <xf numFmtId="0" fontId="99" fillId="0" borderId="1" xfId="0" applyFont="1" applyBorder="1" applyAlignment="1">
      <alignment horizontal="left" vertical="top" wrapText="1"/>
    </xf>
    <xf numFmtId="0" fontId="98" fillId="0" borderId="1" xfId="0" applyFont="1" applyBorder="1" applyAlignment="1">
      <alignment horizontal="left" vertical="top" wrapText="1"/>
    </xf>
  </cellXfs>
  <cellStyles count="459">
    <cellStyle name="‡" xfId="275" xr:uid="{00000000-0005-0000-0000-000000000000}"/>
    <cellStyle name="‡_02.2.1.23. Belanja Langsung Prog Standarisasi XX" xfId="276" xr:uid="{00000000-0005-0000-0000-000001000000}"/>
    <cellStyle name="‡_02.2.1.23. Belanja Langsung Prog Standarisasi XX_02.2.1.23. BL Prog Standarisasi (Rev-Hrg)" xfId="277" xr:uid="{00000000-0005-0000-0000-000002000000}"/>
    <cellStyle name="‡_02.2.1.23. Belanja Langsung Prog Standarisasi XX_02.2.1.23. BL Prog Standarisasi OK" xfId="278" xr:uid="{00000000-0005-0000-0000-000003000000}"/>
    <cellStyle name="‡_02.2.1.23. Belanja Langsung Prog Standarisasi XX_02.2.1.23. Standarisasi" xfId="279" xr:uid="{00000000-0005-0000-0000-000004000000}"/>
    <cellStyle name="‡_02.2.1.23. Belanja Langsung Prog Standarisasi XX_Book2" xfId="280" xr:uid="{00000000-0005-0000-0000-000005000000}"/>
    <cellStyle name="" xfId="281" xr:uid="{00000000-0005-0000-0000-000006000000}"/>
    <cellStyle name="_02.2.1.23. Belanja Langsung Prog Standarisasi XX" xfId="282" xr:uid="{00000000-0005-0000-0000-000007000000}"/>
    <cellStyle name="_02.2.1.23. Belanja Langsung Prog Standarisasi XX_02.2.1.23. BL Prog Standarisasi (Rev-Hrg)" xfId="283" xr:uid="{00000000-0005-0000-0000-000008000000}"/>
    <cellStyle name="_02.2.1.23. Belanja Langsung Prog Standarisasi XX_02.2.1.23. BL Prog Standarisasi OK" xfId="284" xr:uid="{00000000-0005-0000-0000-000009000000}"/>
    <cellStyle name="_02.2.1.23. Belanja Langsung Prog Standarisasi XX_02.2.1.23. Standarisasi" xfId="285" xr:uid="{00000000-0005-0000-0000-00000A000000}"/>
    <cellStyle name="_02.2.1.23. Belanja Langsung Prog Standarisasi XX_Book2" xfId="286" xr:uid="{00000000-0005-0000-0000-00000B000000}"/>
    <cellStyle name="20% - Accent1 2" xfId="362" xr:uid="{F1E9E1CB-EA10-41D3-8159-D525FBB4AF96}"/>
    <cellStyle name="20% - Accent2 2" xfId="363" xr:uid="{C9DE33EE-BEA9-4743-876D-DDC665CA6FB7}"/>
    <cellStyle name="20% - Accent3 2" xfId="364" xr:uid="{6C4B3B41-119C-4C37-8233-074815D7ABBF}"/>
    <cellStyle name="20% - Accent4 2" xfId="365" xr:uid="{4D6A3319-F248-448A-B398-2E24B8F33103}"/>
    <cellStyle name="20% - Accent5 2" xfId="366" xr:uid="{B5293D2A-D9BA-4E1E-AE5B-E8C200527F6C}"/>
    <cellStyle name="20% - Accent6 2" xfId="367" xr:uid="{288C1E68-8E44-4079-9BEA-70DB903B55BC}"/>
    <cellStyle name="40% - Accent1 2" xfId="368" xr:uid="{550E0A2F-2BEC-4AE8-BB56-246EE3682147}"/>
    <cellStyle name="40% - Accent2 2" xfId="369" xr:uid="{C2B1B1AB-FA52-4473-953D-1982C52502F2}"/>
    <cellStyle name="40% - Accent3 2" xfId="370" xr:uid="{EA7E4B66-4BB9-4948-BC21-E4B394760DAB}"/>
    <cellStyle name="40% - Accent4 2" xfId="371" xr:uid="{3BC2DAB5-8D82-4D6D-8074-10EEECD913BF}"/>
    <cellStyle name="40% - Accent5 2" xfId="372" xr:uid="{D822D685-4481-4911-8B64-18A1426D9825}"/>
    <cellStyle name="40% - Accent6 2" xfId="373" xr:uid="{4305A4EF-2F90-4860-8C86-6E13EF949A26}"/>
    <cellStyle name="60% - Accent1 2" xfId="374" xr:uid="{59B77067-B6A8-45F0-AB81-B47B5CF5818B}"/>
    <cellStyle name="60% - Accent2 2" xfId="375" xr:uid="{92F80F65-E4EA-4B84-9B29-76D4AF2C95A3}"/>
    <cellStyle name="60% - Accent3 2" xfId="376" xr:uid="{E615F511-0452-4ECE-B492-239B82A70F9B}"/>
    <cellStyle name="60% - Accent4 2" xfId="377" xr:uid="{EAD7C9AD-9084-41F5-ADC4-06A72ED1C526}"/>
    <cellStyle name="60% - Accent5 2" xfId="378" xr:uid="{9063E87B-3DE4-4B41-86BF-4F62846F1005}"/>
    <cellStyle name="60% - Accent6 2" xfId="379" xr:uid="{C0B537FF-AF27-494B-A117-5DD1BB68529F}"/>
    <cellStyle name="Accent1 2" xfId="380" xr:uid="{5CAD0E3E-9E0A-409B-86ED-74717642A1D8}"/>
    <cellStyle name="Accent2 2" xfId="381" xr:uid="{8BB6842D-167D-4FD5-B943-12F652FC4919}"/>
    <cellStyle name="Accent3 2" xfId="382" xr:uid="{6A3448B0-97D1-4399-83AF-A136B3C0049F}"/>
    <cellStyle name="Accent4 2" xfId="383" xr:uid="{F7BFAB4F-07B4-4516-A0AA-815BB519218D}"/>
    <cellStyle name="Accent5 2" xfId="384" xr:uid="{4D975280-E12E-482F-899D-46BC486F154F}"/>
    <cellStyle name="Accent6 2" xfId="385" xr:uid="{1C9DE3DB-7D0E-4416-84E6-5A9F62E99CBD}"/>
    <cellStyle name="Bad 2" xfId="386" xr:uid="{F74CDC49-30B1-46C1-8FB8-248512A6449B}"/>
    <cellStyle name="Calculation 2" xfId="387" xr:uid="{ED880F49-E52D-4B57-838E-110B546AA9CE}"/>
    <cellStyle name="Check Cell 2" xfId="388" xr:uid="{5443A265-A8BD-4CB7-9850-C00B9016C86E}"/>
    <cellStyle name="Comma" xfId="2" builtinId="3"/>
    <cellStyle name="Comma [0]" xfId="1" builtinId="6"/>
    <cellStyle name="Comma [0] 10" xfId="24" xr:uid="{00000000-0005-0000-0000-00000E000000}"/>
    <cellStyle name="Comma [0] 10 2" xfId="290" xr:uid="{00000000-0005-0000-0000-00000F000000}"/>
    <cellStyle name="Comma [0] 10 3" xfId="289" xr:uid="{00000000-0005-0000-0000-000010000000}"/>
    <cellStyle name="Comma [0] 10 4" xfId="391" xr:uid="{529A7288-0161-4B05-92A7-96BB3835B097}"/>
    <cellStyle name="Comma [0] 11" xfId="25" xr:uid="{00000000-0005-0000-0000-000011000000}"/>
    <cellStyle name="Comma [0] 11 2" xfId="291" xr:uid="{00000000-0005-0000-0000-000012000000}"/>
    <cellStyle name="Comma [0] 11 3" xfId="392" xr:uid="{E3828B0E-EAC2-49C8-97CC-421791348D10}"/>
    <cellStyle name="Comma [0] 12" xfId="26" xr:uid="{00000000-0005-0000-0000-000013000000}"/>
    <cellStyle name="Comma [0] 12 2" xfId="27" xr:uid="{00000000-0005-0000-0000-000014000000}"/>
    <cellStyle name="Comma [0] 12 2 2" xfId="394" xr:uid="{D1F00A11-945B-49AF-B64C-E32FAA37EBE2}"/>
    <cellStyle name="Comma [0] 12 3" xfId="393" xr:uid="{0391D3A8-CB15-40F5-BCE2-736DD3A611A7}"/>
    <cellStyle name="Comma [0] 13" xfId="28" xr:uid="{00000000-0005-0000-0000-000015000000}"/>
    <cellStyle name="Comma [0] 13 2" xfId="29" xr:uid="{00000000-0005-0000-0000-000016000000}"/>
    <cellStyle name="Comma [0] 13 2 2" xfId="396" xr:uid="{4EDAE393-AC55-4E75-B8AF-BCB479FE559B}"/>
    <cellStyle name="Comma [0] 13 3" xfId="395" xr:uid="{AC7474A1-367A-4060-AA7F-CF1D1A29F6C2}"/>
    <cellStyle name="Comma [0] 14" xfId="30" xr:uid="{00000000-0005-0000-0000-000017000000}"/>
    <cellStyle name="Comma [0] 14 2" xfId="31" xr:uid="{00000000-0005-0000-0000-000018000000}"/>
    <cellStyle name="Comma [0] 14 2 2" xfId="398" xr:uid="{E2D5EA57-7F8A-407F-BCC7-DBB92E3B7DEE}"/>
    <cellStyle name="Comma [0] 14 3" xfId="397" xr:uid="{275582BE-8278-47A5-A8F9-A7BCC32EEA8F}"/>
    <cellStyle name="Comma [0] 15" xfId="147" xr:uid="{00000000-0005-0000-0000-000019000000}"/>
    <cellStyle name="Comma [0] 16" xfId="173" xr:uid="{00000000-0005-0000-0000-00001A000000}"/>
    <cellStyle name="Comma [0] 17" xfId="288" xr:uid="{00000000-0005-0000-0000-00001B000000}"/>
    <cellStyle name="Comma [0] 18" xfId="390" xr:uid="{EADAD5E7-C2C3-4B03-8736-67BCC4192A2B}"/>
    <cellStyle name="Comma [0] 2" xfId="14" xr:uid="{00000000-0005-0000-0000-00001C000000}"/>
    <cellStyle name="Comma [0] 2 2" xfId="32" xr:uid="{00000000-0005-0000-0000-00001D000000}"/>
    <cellStyle name="Comma [0] 2 2 2" xfId="293" xr:uid="{00000000-0005-0000-0000-00001E000000}"/>
    <cellStyle name="Comma [0] 2 2 2 2" xfId="294" xr:uid="{00000000-0005-0000-0000-00001F000000}"/>
    <cellStyle name="Comma [0] 2 2 3" xfId="295" xr:uid="{00000000-0005-0000-0000-000020000000}"/>
    <cellStyle name="Comma [0] 2 2 4" xfId="292" xr:uid="{00000000-0005-0000-0000-000021000000}"/>
    <cellStyle name="Comma [0] 2 2 5" xfId="400" xr:uid="{B69431D1-3151-40BB-BEA9-E5A10FA904D9}"/>
    <cellStyle name="Comma [0] 2 3" xfId="149" xr:uid="{00000000-0005-0000-0000-000022000000}"/>
    <cellStyle name="Comma [0] 2 4" xfId="260" xr:uid="{00000000-0005-0000-0000-000023000000}"/>
    <cellStyle name="Comma [0] 2 5" xfId="359" xr:uid="{6E893CA3-A9BE-4048-A32B-7B2D369AABA3}"/>
    <cellStyle name="Comma [0] 2 6" xfId="399" xr:uid="{35826B68-C649-49B5-B1B2-43B5D997D78E}"/>
    <cellStyle name="Comma [0] 3" xfId="20" xr:uid="{00000000-0005-0000-0000-000024000000}"/>
    <cellStyle name="Comma [0] 3 2" xfId="33" xr:uid="{00000000-0005-0000-0000-000025000000}"/>
    <cellStyle name="Comma [0] 3 2 2" xfId="34" xr:uid="{00000000-0005-0000-0000-000026000000}"/>
    <cellStyle name="Comma [0] 3 2 2 2" xfId="403" xr:uid="{4DD7571A-2517-4F98-8EFE-F53A0F93DFDD}"/>
    <cellStyle name="Comma [0] 3 2 3" xfId="402" xr:uid="{E9DC0247-B1D0-4A30-8613-0578F78186EC}"/>
    <cellStyle name="Comma [0] 3 3" xfId="35" xr:uid="{00000000-0005-0000-0000-000027000000}"/>
    <cellStyle name="Comma [0] 3 3 2" xfId="404" xr:uid="{FF7ABFB9-52FC-426D-BE2C-23764D3F9B3A}"/>
    <cellStyle name="Comma [0] 3 4" xfId="261" xr:uid="{00000000-0005-0000-0000-000028000000}"/>
    <cellStyle name="Comma [0] 3 5" xfId="401" xr:uid="{6B3C2B06-5097-4F1B-AD0E-BE6DD31647A7}"/>
    <cellStyle name="Comma [0] 4" xfId="22" xr:uid="{00000000-0005-0000-0000-000029000000}"/>
    <cellStyle name="Comma [0] 4 2" xfId="36" xr:uid="{00000000-0005-0000-0000-00002A000000}"/>
    <cellStyle name="Comma [0] 4 2 2" xfId="297" xr:uid="{00000000-0005-0000-0000-00002B000000}"/>
    <cellStyle name="Comma [0] 4 2 3" xfId="296" xr:uid="{00000000-0005-0000-0000-00002C000000}"/>
    <cellStyle name="Comma [0] 4 2 4" xfId="406" xr:uid="{9674AA52-565B-4AEA-B2FE-CBCD3B9011A6}"/>
    <cellStyle name="Comma [0] 4 3" xfId="405" xr:uid="{53121937-FEE2-4EAA-BC01-58AEA279B035}"/>
    <cellStyle name="Comma [0] 5" xfId="37" xr:uid="{00000000-0005-0000-0000-00002D000000}"/>
    <cellStyle name="Comma [0] 5 2" xfId="38" xr:uid="{00000000-0005-0000-0000-00002E000000}"/>
    <cellStyle name="Comma [0] 5 2 2" xfId="408" xr:uid="{173266FA-4BD7-4D62-9A7F-4E4A3760C416}"/>
    <cellStyle name="Comma [0] 5 3" xfId="298" xr:uid="{00000000-0005-0000-0000-00002F000000}"/>
    <cellStyle name="Comma [0] 5 4" xfId="407" xr:uid="{DF153FA8-1CFC-4FB5-9ECF-98DE770BD885}"/>
    <cellStyle name="Comma [0] 6" xfId="39" xr:uid="{00000000-0005-0000-0000-000030000000}"/>
    <cellStyle name="Comma [0] 6 2" xfId="40" xr:uid="{00000000-0005-0000-0000-000031000000}"/>
    <cellStyle name="Comma [0] 6 2 2" xfId="300" xr:uid="{00000000-0005-0000-0000-000032000000}"/>
    <cellStyle name="Comma [0] 6 2 3" xfId="410" xr:uid="{CF418DFC-D300-44B6-A865-D0C4607E94E1}"/>
    <cellStyle name="Comma [0] 6 3" xfId="299" xr:uid="{00000000-0005-0000-0000-000033000000}"/>
    <cellStyle name="Comma [0] 6 4" xfId="409" xr:uid="{55947E49-8F49-4CD9-A403-B9ACFB626F8F}"/>
    <cellStyle name="Comma [0] 7" xfId="41" xr:uid="{00000000-0005-0000-0000-000034000000}"/>
    <cellStyle name="Comma [0] 7 2" xfId="42" xr:uid="{00000000-0005-0000-0000-000035000000}"/>
    <cellStyle name="Comma [0] 7 2 2" xfId="412" xr:uid="{2DAE36D4-C31E-4865-BB0C-5BE028E22E10}"/>
    <cellStyle name="Comma [0] 7 3" xfId="301" xr:uid="{00000000-0005-0000-0000-000036000000}"/>
    <cellStyle name="Comma [0] 7 4" xfId="411" xr:uid="{F232F427-4D9A-4792-8267-808B3B6EF406}"/>
    <cellStyle name="Comma [0] 8" xfId="43" xr:uid="{00000000-0005-0000-0000-000037000000}"/>
    <cellStyle name="Comma [0] 8 2" xfId="302" xr:uid="{00000000-0005-0000-0000-000038000000}"/>
    <cellStyle name="Comma [0] 8 3" xfId="413" xr:uid="{5FC3D61B-21C9-4F17-AF0E-56B65FD818CA}"/>
    <cellStyle name="Comma [0] 9" xfId="44" xr:uid="{00000000-0005-0000-0000-000039000000}"/>
    <cellStyle name="Comma [0] 9 2" xfId="303" xr:uid="{00000000-0005-0000-0000-00003A000000}"/>
    <cellStyle name="Comma [0] 9 3" xfId="414" xr:uid="{FE90B1E6-51D6-4567-8165-437E578327D1}"/>
    <cellStyle name="Comma 10" xfId="45" xr:uid="{00000000-0005-0000-0000-00003B000000}"/>
    <cellStyle name="Comma 10 2" xfId="46" xr:uid="{00000000-0005-0000-0000-00003C000000}"/>
    <cellStyle name="Comma 10 2 2" xfId="416" xr:uid="{91744FA4-C7E7-49A8-8AF8-C1EF532B280A}"/>
    <cellStyle name="Comma 10 3" xfId="415" xr:uid="{15B6E3AD-B9D1-47BB-9619-CD205017C9C9}"/>
    <cellStyle name="Comma 11" xfId="47" xr:uid="{00000000-0005-0000-0000-00003D000000}"/>
    <cellStyle name="Comma 11 2" xfId="48" xr:uid="{00000000-0005-0000-0000-00003E000000}"/>
    <cellStyle name="Comma 11 2 2" xfId="418" xr:uid="{85049DAB-B0E1-4D68-817B-4851133AFEAD}"/>
    <cellStyle name="Comma 11 3" xfId="417" xr:uid="{7F14DA62-638A-4D52-A521-BCCE6208360E}"/>
    <cellStyle name="Comma 12" xfId="49" xr:uid="{00000000-0005-0000-0000-00003F000000}"/>
    <cellStyle name="Comma 12 2" xfId="50" xr:uid="{00000000-0005-0000-0000-000040000000}"/>
    <cellStyle name="Comma 12 2 2" xfId="420" xr:uid="{4DA1A3BE-2A2F-468F-9880-E93D63B2CC6D}"/>
    <cellStyle name="Comma 12 3" xfId="419" xr:uid="{58E9CC24-C5B3-4DC4-B4F5-CCED44626080}"/>
    <cellStyle name="Comma 13" xfId="51" xr:uid="{00000000-0005-0000-0000-000041000000}"/>
    <cellStyle name="Comma 13 2" xfId="421" xr:uid="{56E0C495-BDC6-4AB7-AB0E-133CE3B657C9}"/>
    <cellStyle name="Comma 14" xfId="146" xr:uid="{00000000-0005-0000-0000-000042000000}"/>
    <cellStyle name="Comma 15" xfId="151" xr:uid="{00000000-0005-0000-0000-000043000000}"/>
    <cellStyle name="Comma 16" xfId="153" xr:uid="{00000000-0005-0000-0000-000044000000}"/>
    <cellStyle name="Comma 17" xfId="155" xr:uid="{00000000-0005-0000-0000-000045000000}"/>
    <cellStyle name="Comma 18" xfId="157" xr:uid="{00000000-0005-0000-0000-000046000000}"/>
    <cellStyle name="Comma 19" xfId="159" xr:uid="{00000000-0005-0000-0000-000047000000}"/>
    <cellStyle name="Comma 2" xfId="6" xr:uid="{00000000-0005-0000-0000-000048000000}"/>
    <cellStyle name="Comma 2 2" xfId="52" xr:uid="{00000000-0005-0000-0000-000049000000}"/>
    <cellStyle name="Comma 2 2 2" xfId="53" xr:uid="{00000000-0005-0000-0000-00004A000000}"/>
    <cellStyle name="Comma 2 2 2 2" xfId="424" xr:uid="{DB5BF8F5-6A6C-4E29-8102-AD9CD2B152ED}"/>
    <cellStyle name="Comma 2 2 3" xfId="423" xr:uid="{6F8AC4FB-E240-4FEE-8F4C-A73308D681CF}"/>
    <cellStyle name="Comma 2 3" xfId="54" xr:uid="{00000000-0005-0000-0000-00004B000000}"/>
    <cellStyle name="Comma 2 3 2" xfId="425" xr:uid="{6DA367A1-26D7-4365-B713-417C283D8C67}"/>
    <cellStyle name="Comma 2 4" xfId="55" xr:uid="{00000000-0005-0000-0000-00004C000000}"/>
    <cellStyle name="Comma 2 4 2" xfId="426" xr:uid="{ECBE5DA2-8E00-4BBB-8806-2DCD5CB2746C}"/>
    <cellStyle name="Comma 2 5" xfId="56" xr:uid="{00000000-0005-0000-0000-00004D000000}"/>
    <cellStyle name="Comma 2 5 2" xfId="57" xr:uid="{00000000-0005-0000-0000-00004E000000}"/>
    <cellStyle name="Comma 2 5 2 2" xfId="428" xr:uid="{00D797FE-1A18-4936-A60B-B6DAD704E964}"/>
    <cellStyle name="Comma 2 5 3" xfId="427" xr:uid="{BE422318-5824-460C-838F-88D48FF2F454}"/>
    <cellStyle name="Comma 2 6" xfId="262" xr:uid="{00000000-0005-0000-0000-00004F000000}"/>
    <cellStyle name="Comma 2 7" xfId="422" xr:uid="{EB01D361-4D0B-49C3-8E08-B0B6D5918E3E}"/>
    <cellStyle name="Comma 20" xfId="161" xr:uid="{00000000-0005-0000-0000-000050000000}"/>
    <cellStyle name="Comma 21" xfId="163" xr:uid="{00000000-0005-0000-0000-000051000000}"/>
    <cellStyle name="Comma 22" xfId="165" xr:uid="{00000000-0005-0000-0000-000052000000}"/>
    <cellStyle name="Comma 23" xfId="167" xr:uid="{00000000-0005-0000-0000-000053000000}"/>
    <cellStyle name="Comma 24" xfId="169" xr:uid="{00000000-0005-0000-0000-000054000000}"/>
    <cellStyle name="Comma 25" xfId="171" xr:uid="{00000000-0005-0000-0000-000055000000}"/>
    <cellStyle name="Comma 26" xfId="174" xr:uid="{00000000-0005-0000-0000-000056000000}"/>
    <cellStyle name="Comma 27" xfId="176" xr:uid="{00000000-0005-0000-0000-000057000000}"/>
    <cellStyle name="Comma 28" xfId="178" xr:uid="{00000000-0005-0000-0000-000058000000}"/>
    <cellStyle name="Comma 29" xfId="180" xr:uid="{00000000-0005-0000-0000-000059000000}"/>
    <cellStyle name="Comma 3" xfId="9" xr:uid="{00000000-0005-0000-0000-00005A000000}"/>
    <cellStyle name="Comma 3 2" xfId="306" xr:uid="{00000000-0005-0000-0000-00005B000000}"/>
    <cellStyle name="Comma 3 2 2" xfId="307" xr:uid="{00000000-0005-0000-0000-00005C000000}"/>
    <cellStyle name="Comma 3 3" xfId="305" xr:uid="{00000000-0005-0000-0000-00005D000000}"/>
    <cellStyle name="Comma 3 4" xfId="429" xr:uid="{2CDC76BF-E925-4756-A278-F28DC1EB0F2E}"/>
    <cellStyle name="Comma 30" xfId="182" xr:uid="{00000000-0005-0000-0000-00005E000000}"/>
    <cellStyle name="Comma 31" xfId="184" xr:uid="{00000000-0005-0000-0000-00005F000000}"/>
    <cellStyle name="Comma 32" xfId="186" xr:uid="{00000000-0005-0000-0000-000060000000}"/>
    <cellStyle name="Comma 33" xfId="188" xr:uid="{00000000-0005-0000-0000-000061000000}"/>
    <cellStyle name="Comma 34" xfId="190" xr:uid="{00000000-0005-0000-0000-000062000000}"/>
    <cellStyle name="Comma 35" xfId="192" xr:uid="{00000000-0005-0000-0000-000063000000}"/>
    <cellStyle name="Comma 36" xfId="197" xr:uid="{00000000-0005-0000-0000-000064000000}"/>
    <cellStyle name="Comma 37" xfId="199" xr:uid="{00000000-0005-0000-0000-000065000000}"/>
    <cellStyle name="Comma 38" xfId="201" xr:uid="{00000000-0005-0000-0000-000066000000}"/>
    <cellStyle name="Comma 39" xfId="203" xr:uid="{00000000-0005-0000-0000-000067000000}"/>
    <cellStyle name="Comma 4" xfId="11" xr:uid="{00000000-0005-0000-0000-000068000000}"/>
    <cellStyle name="Comma 4 2" xfId="263" xr:uid="{00000000-0005-0000-0000-000069000000}"/>
    <cellStyle name="Comma 4 2 2" xfId="309" xr:uid="{00000000-0005-0000-0000-00006A000000}"/>
    <cellStyle name="Comma 4 3" xfId="308" xr:uid="{00000000-0005-0000-0000-00006B000000}"/>
    <cellStyle name="Comma 4 4" xfId="357" xr:uid="{755A2449-D8E2-45BC-9493-DAD06A90BCAC}"/>
    <cellStyle name="Comma 4 5" xfId="360" xr:uid="{E1E127F0-5380-4AEC-B484-B1F2C6E5D873}"/>
    <cellStyle name="Comma 4 6" xfId="430" xr:uid="{765CF3AC-947E-48F3-98D0-AD3A0EA15A92}"/>
    <cellStyle name="Comma 40" xfId="205" xr:uid="{00000000-0005-0000-0000-00006C000000}"/>
    <cellStyle name="Comma 41" xfId="207" xr:uid="{00000000-0005-0000-0000-00006D000000}"/>
    <cellStyle name="Comma 42" xfId="209" xr:uid="{00000000-0005-0000-0000-00006E000000}"/>
    <cellStyle name="Comma 43" xfId="211" xr:uid="{00000000-0005-0000-0000-00006F000000}"/>
    <cellStyle name="Comma 44" xfId="213" xr:uid="{00000000-0005-0000-0000-000070000000}"/>
    <cellStyle name="Comma 45" xfId="215" xr:uid="{00000000-0005-0000-0000-000071000000}"/>
    <cellStyle name="Comma 46" xfId="217" xr:uid="{00000000-0005-0000-0000-000072000000}"/>
    <cellStyle name="Comma 47" xfId="219" xr:uid="{00000000-0005-0000-0000-000073000000}"/>
    <cellStyle name="Comma 48" xfId="221" xr:uid="{00000000-0005-0000-0000-000074000000}"/>
    <cellStyle name="Comma 49" xfId="223" xr:uid="{00000000-0005-0000-0000-000075000000}"/>
    <cellStyle name="Comma 5" xfId="17" xr:uid="{00000000-0005-0000-0000-000076000000}"/>
    <cellStyle name="Comma 5 2" xfId="264" xr:uid="{00000000-0005-0000-0000-000077000000}"/>
    <cellStyle name="Comma 5 3" xfId="431" xr:uid="{1945FADB-7F4D-4306-89D8-D2A481FF01F6}"/>
    <cellStyle name="Comma 50" xfId="225" xr:uid="{00000000-0005-0000-0000-000078000000}"/>
    <cellStyle name="Comma 51" xfId="227" xr:uid="{00000000-0005-0000-0000-000079000000}"/>
    <cellStyle name="Comma 52" xfId="229" xr:uid="{00000000-0005-0000-0000-00007A000000}"/>
    <cellStyle name="Comma 53" xfId="231" xr:uid="{00000000-0005-0000-0000-00007B000000}"/>
    <cellStyle name="Comma 54" xfId="233" xr:uid="{00000000-0005-0000-0000-00007C000000}"/>
    <cellStyle name="Comma 55" xfId="235" xr:uid="{00000000-0005-0000-0000-00007D000000}"/>
    <cellStyle name="Comma 56" xfId="237" xr:uid="{00000000-0005-0000-0000-00007E000000}"/>
    <cellStyle name="Comma 57" xfId="239" xr:uid="{00000000-0005-0000-0000-00007F000000}"/>
    <cellStyle name="Comma 58" xfId="241" xr:uid="{00000000-0005-0000-0000-000080000000}"/>
    <cellStyle name="Comma 59" xfId="243" xr:uid="{00000000-0005-0000-0000-000081000000}"/>
    <cellStyle name="Comma 6" xfId="18" xr:uid="{00000000-0005-0000-0000-000082000000}"/>
    <cellStyle name="Comma 6 2" xfId="58" xr:uid="{00000000-0005-0000-0000-000083000000}"/>
    <cellStyle name="Comma 6 2 2" xfId="433" xr:uid="{8B528DE9-7849-44F2-97AB-39BFC01CED00}"/>
    <cellStyle name="Comma 6 3" xfId="265" xr:uid="{00000000-0005-0000-0000-000084000000}"/>
    <cellStyle name="Comma 6 4" xfId="432" xr:uid="{6B7B0471-1EA1-4B0C-875D-E170362A8C24}"/>
    <cellStyle name="Comma 60" xfId="245" xr:uid="{00000000-0005-0000-0000-000085000000}"/>
    <cellStyle name="Comma 61" xfId="247" xr:uid="{00000000-0005-0000-0000-000086000000}"/>
    <cellStyle name="Comma 62" xfId="249" xr:uid="{00000000-0005-0000-0000-000087000000}"/>
    <cellStyle name="Comma 63" xfId="251" xr:uid="{00000000-0005-0000-0000-000088000000}"/>
    <cellStyle name="Comma 64" xfId="253" xr:uid="{00000000-0005-0000-0000-000089000000}"/>
    <cellStyle name="Comma 65" xfId="255" xr:uid="{00000000-0005-0000-0000-00008A000000}"/>
    <cellStyle name="Comma 66" xfId="257" xr:uid="{00000000-0005-0000-0000-00008B000000}"/>
    <cellStyle name="Comma 67" xfId="259" xr:uid="{00000000-0005-0000-0000-00008C000000}"/>
    <cellStyle name="Comma 68" xfId="287" xr:uid="{00000000-0005-0000-0000-00008D000000}"/>
    <cellStyle name="Comma 69" xfId="304" xr:uid="{00000000-0005-0000-0000-00008E000000}"/>
    <cellStyle name="Comma 7" xfId="19" xr:uid="{00000000-0005-0000-0000-00008F000000}"/>
    <cellStyle name="Comma 7 2" xfId="59" xr:uid="{00000000-0005-0000-0000-000090000000}"/>
    <cellStyle name="Comma 7 2 2" xfId="435" xr:uid="{E224140B-C104-479F-8CBE-3A6DADB4ADBE}"/>
    <cellStyle name="Comma 7 3" xfId="60" xr:uid="{00000000-0005-0000-0000-000091000000}"/>
    <cellStyle name="Comma 7 3 2" xfId="436" xr:uid="{DAA9B7E9-0ED0-4641-90F8-1F1999910E92}"/>
    <cellStyle name="Comma 7 4" xfId="266" xr:uid="{00000000-0005-0000-0000-000092000000}"/>
    <cellStyle name="Comma 7 5" xfId="434" xr:uid="{F0D3712D-A90E-4D0E-A183-EE5291289C54}"/>
    <cellStyle name="Comma 70" xfId="348" xr:uid="{00000000-0005-0000-0000-000093000000}"/>
    <cellStyle name="Comma 71" xfId="333" xr:uid="{00000000-0005-0000-0000-000094000000}"/>
    <cellStyle name="Comma 72" xfId="389" xr:uid="{1AD1B532-2704-4C6B-9874-2E37B8BED74C}"/>
    <cellStyle name="Comma 8" xfId="61" xr:uid="{00000000-0005-0000-0000-000095000000}"/>
    <cellStyle name="Comma 8 2" xfId="62" xr:uid="{00000000-0005-0000-0000-000096000000}"/>
    <cellStyle name="Comma 8 2 2" xfId="438" xr:uid="{7ABDA302-7292-4A68-B3C3-F3B98A0C925E}"/>
    <cellStyle name="Comma 8 3" xfId="437" xr:uid="{356C3983-1A04-44CA-B575-841692C4ABA2}"/>
    <cellStyle name="Comma 9" xfId="63" xr:uid="{00000000-0005-0000-0000-000097000000}"/>
    <cellStyle name="Comma 9 2" xfId="310" xr:uid="{00000000-0005-0000-0000-000098000000}"/>
    <cellStyle name="Comma 9 3" xfId="439" xr:uid="{6E1C6CB8-4B86-4E87-B6C3-6095B4F29556}"/>
    <cellStyle name="Currency [0] 10" xfId="64" xr:uid="{00000000-0005-0000-0000-000099000000}"/>
    <cellStyle name="Currency [0] 11" xfId="65" xr:uid="{00000000-0005-0000-0000-00009A000000}"/>
    <cellStyle name="Currency [0] 11 2" xfId="66" xr:uid="{00000000-0005-0000-0000-00009B000000}"/>
    <cellStyle name="Currency [0] 11 2 2" xfId="440" xr:uid="{0B69ACBC-7A98-4C4E-83E8-352E9D4C20EF}"/>
    <cellStyle name="Currency [0] 12" xfId="67" xr:uid="{00000000-0005-0000-0000-00009C000000}"/>
    <cellStyle name="Currency [0] 13" xfId="68" xr:uid="{00000000-0005-0000-0000-00009D000000}"/>
    <cellStyle name="Currency [0] 14" xfId="69" xr:uid="{00000000-0005-0000-0000-00009E000000}"/>
    <cellStyle name="Currency [0] 15" xfId="70" xr:uid="{00000000-0005-0000-0000-00009F000000}"/>
    <cellStyle name="Currency [0] 16" xfId="71" xr:uid="{00000000-0005-0000-0000-0000A0000000}"/>
    <cellStyle name="Currency [0] 17" xfId="72" xr:uid="{00000000-0005-0000-0000-0000A1000000}"/>
    <cellStyle name="Currency [0] 18" xfId="73" xr:uid="{00000000-0005-0000-0000-0000A2000000}"/>
    <cellStyle name="Currency [0] 18 2" xfId="74" xr:uid="{00000000-0005-0000-0000-0000A3000000}"/>
    <cellStyle name="Currency [0] 18 3" xfId="75" xr:uid="{00000000-0005-0000-0000-0000A4000000}"/>
    <cellStyle name="Currency [0] 19" xfId="76" xr:uid="{00000000-0005-0000-0000-0000A5000000}"/>
    <cellStyle name="Currency [0] 2" xfId="77" xr:uid="{00000000-0005-0000-0000-0000A6000000}"/>
    <cellStyle name="Currency [0] 2 2" xfId="78" xr:uid="{00000000-0005-0000-0000-0000A7000000}"/>
    <cellStyle name="Currency [0] 2 2 2" xfId="312" xr:uid="{00000000-0005-0000-0000-0000A8000000}"/>
    <cellStyle name="Currency [0] 2 2 3" xfId="311" xr:uid="{00000000-0005-0000-0000-0000A9000000}"/>
    <cellStyle name="Currency [0] 2 3" xfId="441" xr:uid="{041BE7C8-001B-47D9-993B-56600239C5FC}"/>
    <cellStyle name="Currency [0] 20" xfId="79" xr:uid="{00000000-0005-0000-0000-0000AA000000}"/>
    <cellStyle name="Currency [0] 21" xfId="80" xr:uid="{00000000-0005-0000-0000-0000AB000000}"/>
    <cellStyle name="Currency [0] 22" xfId="81" xr:uid="{00000000-0005-0000-0000-0000AC000000}"/>
    <cellStyle name="Currency [0] 3" xfId="82" xr:uid="{00000000-0005-0000-0000-0000AD000000}"/>
    <cellStyle name="Currency [0] 3 2" xfId="314" xr:uid="{00000000-0005-0000-0000-0000AE000000}"/>
    <cellStyle name="Currency [0] 3 3" xfId="313" xr:uid="{00000000-0005-0000-0000-0000AF000000}"/>
    <cellStyle name="Currency [0] 4" xfId="83" xr:uid="{00000000-0005-0000-0000-0000B0000000}"/>
    <cellStyle name="Currency [0] 4 2" xfId="315" xr:uid="{00000000-0005-0000-0000-0000B1000000}"/>
    <cellStyle name="Currency [0] 5" xfId="84" xr:uid="{00000000-0005-0000-0000-0000B2000000}"/>
    <cellStyle name="Currency [0] 5 2" xfId="316" xr:uid="{00000000-0005-0000-0000-0000B3000000}"/>
    <cellStyle name="Currency [0] 6" xfId="85" xr:uid="{00000000-0005-0000-0000-0000B4000000}"/>
    <cellStyle name="Currency [0] 6 2" xfId="317" xr:uid="{00000000-0005-0000-0000-0000B5000000}"/>
    <cellStyle name="Currency [0] 7" xfId="86" xr:uid="{00000000-0005-0000-0000-0000B6000000}"/>
    <cellStyle name="Currency [0] 7 2" xfId="318" xr:uid="{00000000-0005-0000-0000-0000B7000000}"/>
    <cellStyle name="Currency [0] 8" xfId="87" xr:uid="{00000000-0005-0000-0000-0000B8000000}"/>
    <cellStyle name="Currency [0] 8 2" xfId="88" xr:uid="{00000000-0005-0000-0000-0000B9000000}"/>
    <cellStyle name="Currency [0] 9" xfId="89" xr:uid="{00000000-0005-0000-0000-0000BA000000}"/>
    <cellStyle name="Currency [0] 9 2" xfId="90" xr:uid="{00000000-0005-0000-0000-0000BB000000}"/>
    <cellStyle name="Currency 2" xfId="21" xr:uid="{00000000-0005-0000-0000-0000BC000000}"/>
    <cellStyle name="Currency 2 2" xfId="319" xr:uid="{00000000-0005-0000-0000-0000BD000000}"/>
    <cellStyle name="Currency 2 3" xfId="442" xr:uid="{B7761DAA-AEEB-453E-8609-55BB3A3C2667}"/>
    <cellStyle name="Currency 4" xfId="353" xr:uid="{E479E375-DFD1-44DA-9F3E-8F6E33746A7F}"/>
    <cellStyle name="Date" xfId="320" xr:uid="{00000000-0005-0000-0000-0000BE000000}"/>
    <cellStyle name="Explanatory Text 2" xfId="443" xr:uid="{7DB9C5F1-103B-4162-B8D0-76A34ADC0731}"/>
    <cellStyle name="F2" xfId="321" xr:uid="{00000000-0005-0000-0000-0000BF000000}"/>
    <cellStyle name="F3" xfId="322" xr:uid="{00000000-0005-0000-0000-0000C0000000}"/>
    <cellStyle name="F4" xfId="323" xr:uid="{00000000-0005-0000-0000-0000C1000000}"/>
    <cellStyle name="F5" xfId="324" xr:uid="{00000000-0005-0000-0000-0000C2000000}"/>
    <cellStyle name="F6" xfId="325" xr:uid="{00000000-0005-0000-0000-0000C3000000}"/>
    <cellStyle name="F7" xfId="326" xr:uid="{00000000-0005-0000-0000-0000C4000000}"/>
    <cellStyle name="F8" xfId="327" xr:uid="{00000000-0005-0000-0000-0000C5000000}"/>
    <cellStyle name="Fixed" xfId="328" xr:uid="{00000000-0005-0000-0000-0000C6000000}"/>
    <cellStyle name="Good 2" xfId="444" xr:uid="{676C8FFC-E182-429F-B7BE-E637B5E32B83}"/>
    <cellStyle name="Heading 1 2" xfId="445" xr:uid="{78129615-02B5-42D3-BB8C-C31E809937CC}"/>
    <cellStyle name="Heading 2 2" xfId="446" xr:uid="{4A0AC97F-FD0B-450B-8AF2-7BD8A0736E65}"/>
    <cellStyle name="Heading 3 2" xfId="447" xr:uid="{7EF4E41E-9ACC-4B96-A9EF-585260074A13}"/>
    <cellStyle name="Heading 4 2" xfId="448" xr:uid="{E5AF0EA1-6BE1-406B-AD70-E635784B9C59}"/>
    <cellStyle name="Heading1" xfId="329" xr:uid="{00000000-0005-0000-0000-0000C7000000}"/>
    <cellStyle name="Heading2" xfId="330" xr:uid="{00000000-0005-0000-0000-0000C8000000}"/>
    <cellStyle name="Input 2" xfId="449" xr:uid="{E1AB503F-7277-4257-ACA9-D5E5D0CE1021}"/>
    <cellStyle name="Linked Cell 2" xfId="450" xr:uid="{6E166FBD-B82F-4F94-82D9-0DD918FD7EB7}"/>
    <cellStyle name="Neutral 2" xfId="451" xr:uid="{826499FC-4E11-4454-9167-8F765C46E7ED}"/>
    <cellStyle name="Norm-0" xfId="331" xr:uid="{00000000-0005-0000-0000-0000C9000000}"/>
    <cellStyle name="Normal" xfId="0" builtinId="0"/>
    <cellStyle name="Normal - Style1" xfId="332" xr:uid="{00000000-0005-0000-0000-0000CB000000}"/>
    <cellStyle name="Normal 10" xfId="91" xr:uid="{00000000-0005-0000-0000-0000CC000000}"/>
    <cellStyle name="Normal 10 2" xfId="92" xr:uid="{00000000-0005-0000-0000-0000CD000000}"/>
    <cellStyle name="Normal 10_PPAS 2013 Diknas EDIT 12102012_2003" xfId="93" xr:uid="{00000000-0005-0000-0000-0000CE000000}"/>
    <cellStyle name="Normal 11" xfId="94" xr:uid="{00000000-0005-0000-0000-0000CF000000}"/>
    <cellStyle name="Normal 11 2" xfId="95" xr:uid="{00000000-0005-0000-0000-0000D0000000}"/>
    <cellStyle name="Normal 12" xfId="96" xr:uid="{00000000-0005-0000-0000-0000D1000000}"/>
    <cellStyle name="Normal 12 2" xfId="97" xr:uid="{00000000-0005-0000-0000-0000D2000000}"/>
    <cellStyle name="Normal 12_PPAS 2013 Diknas EDIT 12102012_2003" xfId="98" xr:uid="{00000000-0005-0000-0000-0000D3000000}"/>
    <cellStyle name="Normal 13" xfId="99" xr:uid="{00000000-0005-0000-0000-0000D4000000}"/>
    <cellStyle name="Normal 13 2" xfId="100" xr:uid="{00000000-0005-0000-0000-0000D5000000}"/>
    <cellStyle name="Normal 13_PPAS 2013 Diknas EDIT 12102012_2003" xfId="101" xr:uid="{00000000-0005-0000-0000-0000D6000000}"/>
    <cellStyle name="Normal 14" xfId="102" xr:uid="{00000000-0005-0000-0000-0000D7000000}"/>
    <cellStyle name="Normal 14 2" xfId="103" xr:uid="{00000000-0005-0000-0000-0000D8000000}"/>
    <cellStyle name="Normal 14_PPAS DIKNAS TGL 12 11 2012_2003" xfId="104" xr:uid="{00000000-0005-0000-0000-0000D9000000}"/>
    <cellStyle name="Normal 15" xfId="145" xr:uid="{00000000-0005-0000-0000-0000DA000000}"/>
    <cellStyle name="Normal 16" xfId="150" xr:uid="{00000000-0005-0000-0000-0000DB000000}"/>
    <cellStyle name="Normal 17" xfId="152" xr:uid="{00000000-0005-0000-0000-0000DC000000}"/>
    <cellStyle name="Normal 17 2" xfId="354" xr:uid="{EA185064-6CD6-4BC2-B551-9BE5B2668240}"/>
    <cellStyle name="Normal 18" xfId="154" xr:uid="{00000000-0005-0000-0000-0000DD000000}"/>
    <cellStyle name="Normal 18 2" xfId="355" xr:uid="{41C1C1EB-D563-46CC-B984-535B4B50A97F}"/>
    <cellStyle name="Normal 19" xfId="105" xr:uid="{00000000-0005-0000-0000-0000DE000000}"/>
    <cellStyle name="Normal 2" xfId="5" xr:uid="{00000000-0005-0000-0000-0000DF000000}"/>
    <cellStyle name="Normal 2 10" xfId="195" xr:uid="{00000000-0005-0000-0000-0000E0000000}"/>
    <cellStyle name="Normal 2 11" xfId="267" xr:uid="{00000000-0005-0000-0000-0000E1000000}"/>
    <cellStyle name="Normal 2 12" xfId="358" xr:uid="{3D48F896-049A-47F4-A98B-68A1D0796353}"/>
    <cellStyle name="Normal 2 2" xfId="7" xr:uid="{00000000-0005-0000-0000-0000E2000000}"/>
    <cellStyle name="Normal 2 2 2" xfId="12" xr:uid="{00000000-0005-0000-0000-0000E3000000}"/>
    <cellStyle name="Normal 2 2 2 2" xfId="335" xr:uid="{00000000-0005-0000-0000-0000E4000000}"/>
    <cellStyle name="Normal 2 2 2 3" xfId="452" xr:uid="{D3A16F5A-4417-4E8C-A35C-324ACEB6AB92}"/>
    <cellStyle name="Normal 2 2 3" xfId="106" xr:uid="{00000000-0005-0000-0000-0000E5000000}"/>
    <cellStyle name="Normal 2 2 4" xfId="107" xr:uid="{00000000-0005-0000-0000-0000E6000000}"/>
    <cellStyle name="Normal 2 2 5" xfId="268" xr:uid="{00000000-0005-0000-0000-0000E7000000}"/>
    <cellStyle name="Normal 2 2 6" xfId="334" xr:uid="{00000000-0005-0000-0000-0000E8000000}"/>
    <cellStyle name="Normal 2 2 7" xfId="352" xr:uid="{8C3253DB-1134-45F0-9C69-774DDDC37F1E}"/>
    <cellStyle name="Normal 2 2_PPAS 2013 Diknas EDIT 12102012_2003" xfId="108" xr:uid="{00000000-0005-0000-0000-0000E9000000}"/>
    <cellStyle name="Normal 2 3" xfId="10" xr:uid="{00000000-0005-0000-0000-0000EA000000}"/>
    <cellStyle name="Normal 2 3 2" xfId="109" xr:uid="{00000000-0005-0000-0000-0000EB000000}"/>
    <cellStyle name="Normal 2 3_PPAS 2013 Diknas EDIT 12102012_2003" xfId="110" xr:uid="{00000000-0005-0000-0000-0000EC000000}"/>
    <cellStyle name="Normal 2 4" xfId="111" xr:uid="{00000000-0005-0000-0000-0000ED000000}"/>
    <cellStyle name="Normal 2 5" xfId="112" xr:uid="{00000000-0005-0000-0000-0000EE000000}"/>
    <cellStyle name="Normal 2 6" xfId="113" xr:uid="{00000000-0005-0000-0000-0000EF000000}"/>
    <cellStyle name="Normal 2 7" xfId="193" xr:uid="{00000000-0005-0000-0000-0000F0000000}"/>
    <cellStyle name="Normal 2 8" xfId="194" xr:uid="{00000000-0005-0000-0000-0000F1000000}"/>
    <cellStyle name="Normal 2 9" xfId="114" xr:uid="{00000000-0005-0000-0000-0000F2000000}"/>
    <cellStyle name="Normal 2_PPAS 2013 Diknas EDIT 12102012_2003" xfId="115" xr:uid="{00000000-0005-0000-0000-0000F3000000}"/>
    <cellStyle name="Normal 20" xfId="156" xr:uid="{00000000-0005-0000-0000-0000F4000000}"/>
    <cellStyle name="Normal 21" xfId="158" xr:uid="{00000000-0005-0000-0000-0000F5000000}"/>
    <cellStyle name="Normal 22" xfId="160" xr:uid="{00000000-0005-0000-0000-0000F6000000}"/>
    <cellStyle name="Normal 23" xfId="162" xr:uid="{00000000-0005-0000-0000-0000F7000000}"/>
    <cellStyle name="Normal 24" xfId="164" xr:uid="{00000000-0005-0000-0000-0000F8000000}"/>
    <cellStyle name="Normal 25" xfId="166" xr:uid="{00000000-0005-0000-0000-0000F9000000}"/>
    <cellStyle name="Normal 26" xfId="168" xr:uid="{00000000-0005-0000-0000-0000FA000000}"/>
    <cellStyle name="Normal 27" xfId="170" xr:uid="{00000000-0005-0000-0000-0000FB000000}"/>
    <cellStyle name="Normal 28" xfId="172" xr:uid="{00000000-0005-0000-0000-0000FC000000}"/>
    <cellStyle name="Normal 29" xfId="175" xr:uid="{00000000-0005-0000-0000-0000FD000000}"/>
    <cellStyle name="Normal 3" xfId="8" xr:uid="{00000000-0005-0000-0000-0000FE000000}"/>
    <cellStyle name="Normal 3 2" xfId="116" xr:uid="{00000000-0005-0000-0000-0000FF000000}"/>
    <cellStyle name="Normal 3 2 2" xfId="336" xr:uid="{00000000-0005-0000-0000-000000010000}"/>
    <cellStyle name="Normal 3 3" xfId="117" xr:uid="{00000000-0005-0000-0000-000001010000}"/>
    <cellStyle name="Normal 3 3 2" xfId="338" xr:uid="{00000000-0005-0000-0000-000002010000}"/>
    <cellStyle name="Normal 3 3 3" xfId="337" xr:uid="{00000000-0005-0000-0000-000003010000}"/>
    <cellStyle name="Normal 3 4" xfId="118" xr:uid="{00000000-0005-0000-0000-000004010000}"/>
    <cellStyle name="Normal 3 4 2" xfId="119" xr:uid="{00000000-0005-0000-0000-000005010000}"/>
    <cellStyle name="Normal 3 4_PPAS DIKNAS TGL 12 11 2012_2003" xfId="120" xr:uid="{00000000-0005-0000-0000-000006010000}"/>
    <cellStyle name="Normal 3_PPAS 2013 Diknas EDIT 12102012_2003" xfId="121" xr:uid="{00000000-0005-0000-0000-000007010000}"/>
    <cellStyle name="Normal 30" xfId="177" xr:uid="{00000000-0005-0000-0000-000008010000}"/>
    <cellStyle name="Normal 31" xfId="179" xr:uid="{00000000-0005-0000-0000-000009010000}"/>
    <cellStyle name="Normal 32" xfId="181" xr:uid="{00000000-0005-0000-0000-00000A010000}"/>
    <cellStyle name="Normal 32 2" xfId="356" xr:uid="{13D347DE-915D-44F2-B068-D5ED10790A5F}"/>
    <cellStyle name="Normal 33" xfId="183" xr:uid="{00000000-0005-0000-0000-00000B010000}"/>
    <cellStyle name="Normal 34" xfId="185" xr:uid="{00000000-0005-0000-0000-00000C010000}"/>
    <cellStyle name="Normal 34 2" xfId="272" xr:uid="{00000000-0005-0000-0000-00000D010000}"/>
    <cellStyle name="Normal 35" xfId="187" xr:uid="{00000000-0005-0000-0000-00000E010000}"/>
    <cellStyle name="Normal 35 2" xfId="271" xr:uid="{00000000-0005-0000-0000-00000F010000}"/>
    <cellStyle name="Normal 36" xfId="189" xr:uid="{00000000-0005-0000-0000-000010010000}"/>
    <cellStyle name="Normal 36 2" xfId="273" xr:uid="{00000000-0005-0000-0000-000011010000}"/>
    <cellStyle name="Normal 37" xfId="191" xr:uid="{00000000-0005-0000-0000-000012010000}"/>
    <cellStyle name="Normal 38" xfId="196" xr:uid="{00000000-0005-0000-0000-000013010000}"/>
    <cellStyle name="Normal 39" xfId="198" xr:uid="{00000000-0005-0000-0000-000014010000}"/>
    <cellStyle name="Normal 4" xfId="15" xr:uid="{00000000-0005-0000-0000-000015010000}"/>
    <cellStyle name="Normal 4 2" xfId="122" xr:uid="{00000000-0005-0000-0000-000016010000}"/>
    <cellStyle name="Normal 4 3" xfId="269" xr:uid="{00000000-0005-0000-0000-000017010000}"/>
    <cellStyle name="Normal 4_PPAS 2013 Diknas EDIT 12102012_2003" xfId="123" xr:uid="{00000000-0005-0000-0000-000018010000}"/>
    <cellStyle name="Normal 40" xfId="200" xr:uid="{00000000-0005-0000-0000-000019010000}"/>
    <cellStyle name="Normal 41" xfId="202" xr:uid="{00000000-0005-0000-0000-00001A010000}"/>
    <cellStyle name="Normal 42" xfId="204" xr:uid="{00000000-0005-0000-0000-00001B010000}"/>
    <cellStyle name="Normal 43" xfId="206" xr:uid="{00000000-0005-0000-0000-00001C010000}"/>
    <cellStyle name="Normal 44" xfId="208" xr:uid="{00000000-0005-0000-0000-00001D010000}"/>
    <cellStyle name="Normal 45" xfId="210" xr:uid="{00000000-0005-0000-0000-00001E010000}"/>
    <cellStyle name="Normal 46" xfId="212" xr:uid="{00000000-0005-0000-0000-00001F010000}"/>
    <cellStyle name="Normal 47" xfId="214" xr:uid="{00000000-0005-0000-0000-000020010000}"/>
    <cellStyle name="Normal 48" xfId="216" xr:uid="{00000000-0005-0000-0000-000021010000}"/>
    <cellStyle name="Normal 49" xfId="218" xr:uid="{00000000-0005-0000-0000-000022010000}"/>
    <cellStyle name="Normal 5" xfId="16" xr:uid="{00000000-0005-0000-0000-000023010000}"/>
    <cellStyle name="Normal 5 2" xfId="124" xr:uid="{00000000-0005-0000-0000-000024010000}"/>
    <cellStyle name="Normal 5 2 2" xfId="339" xr:uid="{00000000-0005-0000-0000-000025010000}"/>
    <cellStyle name="Normal 5_PPAS 2013 Diknas EDIT 12102012_2003" xfId="125" xr:uid="{00000000-0005-0000-0000-000026010000}"/>
    <cellStyle name="Normal 50" xfId="220" xr:uid="{00000000-0005-0000-0000-000027010000}"/>
    <cellStyle name="Normal 51" xfId="222" xr:uid="{00000000-0005-0000-0000-000028010000}"/>
    <cellStyle name="Normal 52" xfId="224" xr:uid="{00000000-0005-0000-0000-000029010000}"/>
    <cellStyle name="Normal 53" xfId="226" xr:uid="{00000000-0005-0000-0000-00002A010000}"/>
    <cellStyle name="Normal 54" xfId="228" xr:uid="{00000000-0005-0000-0000-00002B010000}"/>
    <cellStyle name="Normal 55" xfId="230" xr:uid="{00000000-0005-0000-0000-00002C010000}"/>
    <cellStyle name="Normal 56" xfId="232" xr:uid="{00000000-0005-0000-0000-00002D010000}"/>
    <cellStyle name="Normal 57" xfId="234" xr:uid="{00000000-0005-0000-0000-00002E010000}"/>
    <cellStyle name="Normal 58" xfId="236" xr:uid="{00000000-0005-0000-0000-00002F010000}"/>
    <cellStyle name="Normal 59" xfId="238" xr:uid="{00000000-0005-0000-0000-000030010000}"/>
    <cellStyle name="Normal 6" xfId="126" xr:uid="{00000000-0005-0000-0000-000031010000}"/>
    <cellStyle name="Normal 6 2" xfId="127" xr:uid="{00000000-0005-0000-0000-000032010000}"/>
    <cellStyle name="Normal 6 2 2" xfId="128" xr:uid="{00000000-0005-0000-0000-000033010000}"/>
    <cellStyle name="Normal 6 2 3" xfId="340" xr:uid="{00000000-0005-0000-0000-000034010000}"/>
    <cellStyle name="Normal 6 3" xfId="129" xr:uid="{00000000-0005-0000-0000-000035010000}"/>
    <cellStyle name="Normal 6_PPAS 2013 Diknas EDIT 12102012_2003" xfId="130" xr:uid="{00000000-0005-0000-0000-000036010000}"/>
    <cellStyle name="Normal 60" xfId="240" xr:uid="{00000000-0005-0000-0000-000037010000}"/>
    <cellStyle name="Normal 61" xfId="242" xr:uid="{00000000-0005-0000-0000-000038010000}"/>
    <cellStyle name="Normal 62" xfId="244" xr:uid="{00000000-0005-0000-0000-000039010000}"/>
    <cellStyle name="Normal 63" xfId="246" xr:uid="{00000000-0005-0000-0000-00003A010000}"/>
    <cellStyle name="Normal 64" xfId="248" xr:uid="{00000000-0005-0000-0000-00003B010000}"/>
    <cellStyle name="Normal 65" xfId="250" xr:uid="{00000000-0005-0000-0000-00003C010000}"/>
    <cellStyle name="Normal 66" xfId="252" xr:uid="{00000000-0005-0000-0000-00003D010000}"/>
    <cellStyle name="Normal 67" xfId="254" xr:uid="{00000000-0005-0000-0000-00003E010000}"/>
    <cellStyle name="Normal 68" xfId="256" xr:uid="{00000000-0005-0000-0000-00003F010000}"/>
    <cellStyle name="Normal 69" xfId="258" xr:uid="{00000000-0005-0000-0000-000040010000}"/>
    <cellStyle name="Normal 7" xfId="131" xr:uid="{00000000-0005-0000-0000-000041010000}"/>
    <cellStyle name="Normal 7 2" xfId="132" xr:uid="{00000000-0005-0000-0000-000042010000}"/>
    <cellStyle name="Normal 7_PPAS 2013 Diknas EDIT 12102012_2003" xfId="133" xr:uid="{00000000-0005-0000-0000-000043010000}"/>
    <cellStyle name="Normal 70" xfId="274" xr:uid="{00000000-0005-0000-0000-000044010000}"/>
    <cellStyle name="Normal 71" xfId="345" xr:uid="{00000000-0005-0000-0000-000045010000}"/>
    <cellStyle name="Normal 72" xfId="349" xr:uid="{00000000-0005-0000-0000-000046010000}"/>
    <cellStyle name="Normal 73" xfId="350" xr:uid="{00000000-0005-0000-0000-000047010000}"/>
    <cellStyle name="Normal 74" xfId="361" xr:uid="{14CCCFF5-8C46-4E08-A73B-AADA6A565BE9}"/>
    <cellStyle name="Normal 8" xfId="134" xr:uid="{00000000-0005-0000-0000-000048010000}"/>
    <cellStyle name="Normal 8 2" xfId="135" xr:uid="{00000000-0005-0000-0000-000049010000}"/>
    <cellStyle name="Normal 8 3" xfId="136" xr:uid="{00000000-0005-0000-0000-00004A010000}"/>
    <cellStyle name="Normal 8_PPAS 2013 Diknas EDIT 12102012_2003" xfId="137" xr:uid="{00000000-0005-0000-0000-00004B010000}"/>
    <cellStyle name="Normal 9" xfId="138" xr:uid="{00000000-0005-0000-0000-00004C010000}"/>
    <cellStyle name="Normal 9 2" xfId="139" xr:uid="{00000000-0005-0000-0000-00004D010000}"/>
    <cellStyle name="Normal 9_PPAS 2013 Diknas EDIT 12102012_2003" xfId="140" xr:uid="{00000000-0005-0000-0000-00004E010000}"/>
    <cellStyle name="Normal_Laporan APBD_lamp 5 renstra" xfId="351" xr:uid="{F21BC418-CAFA-41BC-B061-6350860757AB}"/>
    <cellStyle name="Normal_LAPORAN DAYA SERAP FISIK &amp; KEUANGAN KEGIATAN BELANJA LANGSUNG APBD TAHUN 2010" xfId="4" xr:uid="{00000000-0005-0000-0000-00004F010000}"/>
    <cellStyle name="Note 2" xfId="453" xr:uid="{55C74D57-77AE-44AB-AD76-094651E6DE96}"/>
    <cellStyle name="Output 2" xfId="454" xr:uid="{64BCE8EF-061B-4A8D-9C4E-8F008D9C9D04}"/>
    <cellStyle name="Percent" xfId="3" builtinId="5"/>
    <cellStyle name="Percent 10" xfId="455" xr:uid="{2667820A-6361-4219-8DAD-B4A73BCDAEC7}"/>
    <cellStyle name="Percent 2" xfId="13" xr:uid="{00000000-0005-0000-0000-000051010000}"/>
    <cellStyle name="Percent 2 2" xfId="141" xr:uid="{00000000-0005-0000-0000-000052010000}"/>
    <cellStyle name="Percent 2 3" xfId="270" xr:uid="{00000000-0005-0000-0000-000053010000}"/>
    <cellStyle name="Percent 2 4" xfId="342" xr:uid="{00000000-0005-0000-0000-000054010000}"/>
    <cellStyle name="Percent 3" xfId="23" xr:uid="{00000000-0005-0000-0000-000055010000}"/>
    <cellStyle name="Percent 3 2" xfId="343" xr:uid="{00000000-0005-0000-0000-000056010000}"/>
    <cellStyle name="Percent 3 2 2" xfId="344" xr:uid="{00000000-0005-0000-0000-000057010000}"/>
    <cellStyle name="Percent 4" xfId="142" xr:uid="{00000000-0005-0000-0000-000058010000}"/>
    <cellStyle name="Percent 4 2" xfId="143" xr:uid="{00000000-0005-0000-0000-000059010000}"/>
    <cellStyle name="Percent 5" xfId="144" xr:uid="{00000000-0005-0000-0000-00005A010000}"/>
    <cellStyle name="Percent 6" xfId="148" xr:uid="{00000000-0005-0000-0000-00005B010000}"/>
    <cellStyle name="Percent 7" xfId="341" xr:uid="{00000000-0005-0000-0000-00005C010000}"/>
    <cellStyle name="Percent 8" xfId="346" xr:uid="{00000000-0005-0000-0000-00005D010000}"/>
    <cellStyle name="Percent 9" xfId="347" xr:uid="{00000000-0005-0000-0000-00005E010000}"/>
    <cellStyle name="Title 2" xfId="456" xr:uid="{6FE971B2-F13D-4EE1-91C6-3D1E8B2D32E3}"/>
    <cellStyle name="Total 2" xfId="457" xr:uid="{3EE19351-4BEA-49E3-9677-FBC8D06D6FAE}"/>
    <cellStyle name="Warning Text 2" xfId="458" xr:uid="{44BB0CCA-104B-452B-8798-1BAF63D2073E}"/>
  </cellStyles>
  <dxfs count="0"/>
  <tableStyles count="0" defaultTableStyle="TableStyleMedium9" defaultPivotStyle="PivotStyleLight16"/>
  <colors>
    <mruColors>
      <color rgb="FFCC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sharedStrings" Target="sharedStrings.xml"/><Relationship Id="rId8" Type="http://schemas.openxmlformats.org/officeDocument/2006/relationships/worksheet" Target="worksheets/sheet8.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RENJA%202020%20RS%20JIWA.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tabel T-IV.C.27"/>
      <sheetName val="Sheet3"/>
      <sheetName val="tabel T-IV.C.29 edit"/>
      <sheetName val="Tabel T-IV.C.29"/>
      <sheetName val="Tabel RPJMD"/>
      <sheetName val="tabel rpjmd edit"/>
      <sheetName val="rencana program"/>
      <sheetName val="out line"/>
      <sheetName val="rpjmd kondsi kinerja nur"/>
      <sheetName val="Renja 2019"/>
      <sheetName val="program prioritas"/>
    </sheetNames>
    <sheetDataSet>
      <sheetData sheetId="0"/>
      <sheetData sheetId="1"/>
      <sheetData sheetId="2"/>
      <sheetData sheetId="3"/>
      <sheetData sheetId="4"/>
      <sheetData sheetId="5"/>
      <sheetData sheetId="6"/>
      <sheetData sheetId="7"/>
      <sheetData sheetId="8"/>
      <sheetData sheetId="9"/>
      <sheetData sheetId="10"/>
      <sheetData sheetId="11">
        <row r="11">
          <cell r="T11">
            <v>8800000</v>
          </cell>
        </row>
        <row r="13">
          <cell r="T13">
            <v>660000000</v>
          </cell>
        </row>
        <row r="15">
          <cell r="T15">
            <v>275000000</v>
          </cell>
        </row>
        <row r="17">
          <cell r="T17">
            <v>935000000</v>
          </cell>
        </row>
        <row r="19">
          <cell r="T19">
            <v>550000000</v>
          </cell>
        </row>
        <row r="21">
          <cell r="T21">
            <v>638000000</v>
          </cell>
        </row>
        <row r="23">
          <cell r="T23">
            <v>88000000</v>
          </cell>
        </row>
        <row r="25">
          <cell r="T25">
            <v>1540000000</v>
          </cell>
        </row>
        <row r="27">
          <cell r="T27">
            <v>275000000</v>
          </cell>
        </row>
        <row r="29">
          <cell r="T29">
            <v>68200000</v>
          </cell>
        </row>
        <row r="31">
          <cell r="T31">
            <v>660000000</v>
          </cell>
        </row>
        <row r="42">
          <cell r="T42">
            <v>227700000</v>
          </cell>
        </row>
        <row r="43">
          <cell r="T43">
            <v>227700000</v>
          </cell>
        </row>
      </sheetData>
      <sheetData sheetId="1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I98"/>
  <sheetViews>
    <sheetView tabSelected="1" zoomScale="80" zoomScaleNormal="80" workbookViewId="0">
      <selection activeCell="B10" sqref="B10"/>
    </sheetView>
  </sheetViews>
  <sheetFormatPr defaultColWidth="8.85546875" defaultRowHeight="12.75"/>
  <cols>
    <col min="1" max="1" width="6.28515625" style="17" customWidth="1"/>
    <col min="2" max="2" width="48.7109375" style="17" customWidth="1"/>
    <col min="3" max="3" width="37.85546875" style="17" customWidth="1"/>
    <col min="4" max="4" width="18.7109375" style="17" customWidth="1"/>
    <col min="5" max="5" width="18.7109375" style="14" customWidth="1"/>
    <col min="6" max="6" width="26.7109375" style="17" customWidth="1"/>
    <col min="7" max="7" width="20.7109375" style="17" customWidth="1"/>
    <col min="8" max="8" width="18.7109375" style="17" customWidth="1"/>
    <col min="9" max="9" width="26.7109375" style="17" customWidth="1"/>
    <col min="10" max="16384" width="8.85546875" style="17"/>
  </cols>
  <sheetData>
    <row r="1" spans="1:9" ht="15.75">
      <c r="A1" s="4" t="s">
        <v>718</v>
      </c>
      <c r="B1" s="168"/>
      <c r="C1" s="168"/>
    </row>
    <row r="3" spans="1:9" ht="18.600000000000001" customHeight="1">
      <c r="A3" s="2085" t="s">
        <v>0</v>
      </c>
      <c r="B3" s="2084" t="s">
        <v>1</v>
      </c>
      <c r="C3" s="2084" t="s">
        <v>2</v>
      </c>
      <c r="D3" s="2085" t="s">
        <v>605</v>
      </c>
      <c r="E3" s="2085"/>
      <c r="F3" s="2085"/>
      <c r="G3" s="2084" t="s">
        <v>6</v>
      </c>
      <c r="H3" s="2084" t="s">
        <v>606</v>
      </c>
      <c r="I3" s="2084"/>
    </row>
    <row r="4" spans="1:9" ht="31.9" customHeight="1">
      <c r="A4" s="2085"/>
      <c r="B4" s="2084"/>
      <c r="C4" s="2084"/>
      <c r="D4" s="54" t="s">
        <v>3</v>
      </c>
      <c r="E4" s="53" t="s">
        <v>4</v>
      </c>
      <c r="F4" s="53" t="s">
        <v>5</v>
      </c>
      <c r="G4" s="2084"/>
      <c r="H4" s="53" t="s">
        <v>4</v>
      </c>
      <c r="I4" s="53" t="s">
        <v>5</v>
      </c>
    </row>
    <row r="5" spans="1:9">
      <c r="A5" s="15">
        <v>1</v>
      </c>
      <c r="B5" s="15">
        <v>2</v>
      </c>
      <c r="C5" s="15">
        <v>3</v>
      </c>
      <c r="D5" s="15">
        <v>4</v>
      </c>
      <c r="E5" s="15">
        <v>5</v>
      </c>
      <c r="F5" s="15">
        <v>6</v>
      </c>
      <c r="G5" s="15">
        <v>7</v>
      </c>
      <c r="H5" s="15">
        <v>8</v>
      </c>
      <c r="I5" s="15">
        <v>9</v>
      </c>
    </row>
    <row r="6" spans="1:9" s="13" customFormat="1" ht="18" customHeight="1">
      <c r="A6" s="6"/>
      <c r="B6" s="6"/>
      <c r="C6" s="6"/>
      <c r="D6" s="6"/>
      <c r="E6" s="7"/>
      <c r="F6" s="6"/>
      <c r="G6" s="6"/>
      <c r="H6" s="6"/>
      <c r="I6" s="6"/>
    </row>
    <row r="7" spans="1:9" s="13" customFormat="1" ht="18" customHeight="1">
      <c r="A7" s="19" t="s">
        <v>487</v>
      </c>
      <c r="B7" s="62"/>
      <c r="C7" s="20"/>
      <c r="D7" s="20"/>
      <c r="E7" s="21"/>
      <c r="F7" s="20"/>
      <c r="G7" s="20"/>
      <c r="H7" s="51"/>
      <c r="I7" s="52"/>
    </row>
    <row r="8" spans="1:9" s="2" customFormat="1">
      <c r="A8" s="54">
        <v>1</v>
      </c>
      <c r="B8" s="63" t="s">
        <v>426</v>
      </c>
      <c r="C8" s="64" t="s">
        <v>607</v>
      </c>
      <c r="D8" s="65"/>
      <c r="E8" s="66">
        <v>1</v>
      </c>
      <c r="F8" s="67">
        <v>5520100000</v>
      </c>
      <c r="G8" s="43"/>
      <c r="H8" s="54"/>
      <c r="I8" s="44"/>
    </row>
    <row r="9" spans="1:9" s="13" customFormat="1">
      <c r="A9" s="54"/>
      <c r="B9" s="352" t="s">
        <v>234</v>
      </c>
      <c r="C9" s="68" t="s">
        <v>608</v>
      </c>
      <c r="D9" s="69" t="s">
        <v>434</v>
      </c>
      <c r="E9" s="69" t="s">
        <v>392</v>
      </c>
      <c r="F9" s="70">
        <v>118800000</v>
      </c>
      <c r="G9" s="46"/>
      <c r="H9" s="7"/>
      <c r="I9" s="42"/>
    </row>
    <row r="10" spans="1:9" s="13" customFormat="1" ht="25.5">
      <c r="A10" s="54"/>
      <c r="B10" s="352" t="s">
        <v>604</v>
      </c>
      <c r="C10" s="68" t="s">
        <v>609</v>
      </c>
      <c r="D10" s="69" t="s">
        <v>434</v>
      </c>
      <c r="E10" s="69" t="s">
        <v>392</v>
      </c>
      <c r="F10" s="70">
        <v>1378800000</v>
      </c>
      <c r="G10" s="46"/>
      <c r="H10" s="7"/>
      <c r="I10" s="42"/>
    </row>
    <row r="11" spans="1:9" s="13" customFormat="1" ht="25.5">
      <c r="A11" s="54"/>
      <c r="B11" s="352" t="s">
        <v>383</v>
      </c>
      <c r="C11" s="68" t="s">
        <v>237</v>
      </c>
      <c r="D11" s="69" t="s">
        <v>434</v>
      </c>
      <c r="E11" s="69" t="s">
        <v>610</v>
      </c>
      <c r="F11" s="70">
        <v>639200000</v>
      </c>
      <c r="G11" s="46"/>
      <c r="H11" s="7"/>
      <c r="I11" s="42"/>
    </row>
    <row r="12" spans="1:9" s="2" customFormat="1">
      <c r="A12" s="54"/>
      <c r="B12" s="352" t="s">
        <v>10</v>
      </c>
      <c r="C12" s="68" t="s">
        <v>611</v>
      </c>
      <c r="D12" s="69" t="s">
        <v>434</v>
      </c>
      <c r="E12" s="69" t="s">
        <v>392</v>
      </c>
      <c r="F12" s="70">
        <v>450000000</v>
      </c>
      <c r="G12" s="46"/>
      <c r="H12" s="7"/>
      <c r="I12" s="42"/>
    </row>
    <row r="13" spans="1:9" s="13" customFormat="1">
      <c r="A13" s="54"/>
      <c r="B13" s="353" t="s">
        <v>11</v>
      </c>
      <c r="C13" s="71" t="s">
        <v>517</v>
      </c>
      <c r="D13" s="72" t="s">
        <v>434</v>
      </c>
      <c r="E13" s="69" t="s">
        <v>392</v>
      </c>
      <c r="F13" s="70">
        <v>250000000</v>
      </c>
      <c r="G13" s="46"/>
      <c r="H13" s="7"/>
      <c r="I13" s="42"/>
    </row>
    <row r="14" spans="1:9" s="13" customFormat="1">
      <c r="A14" s="54"/>
      <c r="B14" s="352" t="s">
        <v>384</v>
      </c>
      <c r="C14" s="68" t="s">
        <v>518</v>
      </c>
      <c r="D14" s="69" t="s">
        <v>434</v>
      </c>
      <c r="E14" s="69" t="s">
        <v>392</v>
      </c>
      <c r="F14" s="70">
        <v>387550000</v>
      </c>
      <c r="G14" s="46"/>
      <c r="H14" s="7"/>
      <c r="I14" s="42"/>
    </row>
    <row r="15" spans="1:9" s="13" customFormat="1">
      <c r="A15" s="54"/>
      <c r="B15" s="353" t="s">
        <v>12</v>
      </c>
      <c r="C15" s="68" t="s">
        <v>612</v>
      </c>
      <c r="D15" s="72" t="s">
        <v>434</v>
      </c>
      <c r="E15" s="69" t="s">
        <v>392</v>
      </c>
      <c r="F15" s="70">
        <v>800000000</v>
      </c>
      <c r="G15" s="46"/>
      <c r="H15" s="7"/>
      <c r="I15" s="42"/>
    </row>
    <row r="16" spans="1:9" s="13" customFormat="1" ht="25.5">
      <c r="A16" s="54"/>
      <c r="B16" s="353" t="s">
        <v>613</v>
      </c>
      <c r="C16" s="71" t="s">
        <v>609</v>
      </c>
      <c r="D16" s="69" t="s">
        <v>434</v>
      </c>
      <c r="E16" s="69" t="s">
        <v>392</v>
      </c>
      <c r="F16" s="70">
        <v>160000000</v>
      </c>
      <c r="G16" s="46"/>
      <c r="H16" s="7"/>
      <c r="I16" s="42"/>
    </row>
    <row r="17" spans="1:9" s="13" customFormat="1" ht="25.5">
      <c r="A17" s="54"/>
      <c r="B17" s="353" t="s">
        <v>385</v>
      </c>
      <c r="C17" s="68" t="s">
        <v>614</v>
      </c>
      <c r="D17" s="69" t="s">
        <v>434</v>
      </c>
      <c r="E17" s="69" t="s">
        <v>392</v>
      </c>
      <c r="F17" s="70">
        <v>48000000</v>
      </c>
      <c r="G17" s="46"/>
      <c r="H17" s="7"/>
      <c r="I17" s="42"/>
    </row>
    <row r="18" spans="1:9" s="13" customFormat="1">
      <c r="A18" s="54"/>
      <c r="B18" s="352" t="s">
        <v>235</v>
      </c>
      <c r="C18" s="68" t="s">
        <v>615</v>
      </c>
      <c r="D18" s="69" t="s">
        <v>434</v>
      </c>
      <c r="E18" s="69" t="s">
        <v>392</v>
      </c>
      <c r="F18" s="70">
        <v>408000000</v>
      </c>
      <c r="G18" s="46"/>
      <c r="H18" s="7"/>
      <c r="I18" s="42"/>
    </row>
    <row r="19" spans="1:9" s="13" customFormat="1" ht="25.5">
      <c r="A19" s="54"/>
      <c r="B19" s="353" t="s">
        <v>386</v>
      </c>
      <c r="C19" s="71" t="s">
        <v>616</v>
      </c>
      <c r="D19" s="72" t="s">
        <v>434</v>
      </c>
      <c r="E19" s="69" t="s">
        <v>392</v>
      </c>
      <c r="F19" s="70">
        <v>879750000</v>
      </c>
      <c r="G19" s="46"/>
      <c r="H19" s="7"/>
      <c r="I19" s="44"/>
    </row>
    <row r="20" spans="1:9" s="13" customFormat="1" ht="25.5">
      <c r="A20" s="54">
        <v>2</v>
      </c>
      <c r="B20" s="73" t="s">
        <v>488</v>
      </c>
      <c r="C20" s="73" t="s">
        <v>236</v>
      </c>
      <c r="D20" s="74"/>
      <c r="E20" s="75">
        <v>1</v>
      </c>
      <c r="F20" s="76">
        <v>2141650000</v>
      </c>
      <c r="G20" s="43" t="s">
        <v>435</v>
      </c>
      <c r="H20" s="7"/>
      <c r="I20" s="42"/>
    </row>
    <row r="21" spans="1:9" s="13" customFormat="1">
      <c r="A21" s="54"/>
      <c r="B21" s="354" t="s">
        <v>617</v>
      </c>
      <c r="C21" s="77" t="s">
        <v>237</v>
      </c>
      <c r="D21" s="74" t="s">
        <v>434</v>
      </c>
      <c r="E21" s="78" t="s">
        <v>352</v>
      </c>
      <c r="F21" s="79">
        <v>940000000</v>
      </c>
      <c r="G21" s="46"/>
      <c r="H21" s="7"/>
      <c r="I21" s="42"/>
    </row>
    <row r="22" spans="1:9" s="13" customFormat="1">
      <c r="A22" s="54"/>
      <c r="B22" s="354" t="s">
        <v>238</v>
      </c>
      <c r="C22" s="77" t="s">
        <v>489</v>
      </c>
      <c r="D22" s="74" t="s">
        <v>434</v>
      </c>
      <c r="E22" s="78">
        <v>1</v>
      </c>
      <c r="F22" s="80">
        <v>124200000</v>
      </c>
      <c r="G22" s="46"/>
      <c r="H22" s="7"/>
      <c r="I22" s="44"/>
    </row>
    <row r="23" spans="1:9" s="13" customFormat="1">
      <c r="A23" s="54"/>
      <c r="B23" s="354" t="s">
        <v>239</v>
      </c>
      <c r="C23" s="77" t="s">
        <v>490</v>
      </c>
      <c r="D23" s="74" t="s">
        <v>434</v>
      </c>
      <c r="E23" s="78">
        <v>1</v>
      </c>
      <c r="F23" s="80">
        <v>207500000</v>
      </c>
      <c r="G23" s="46"/>
      <c r="H23" s="7"/>
      <c r="I23" s="42"/>
    </row>
    <row r="24" spans="1:9" s="13" customFormat="1" ht="25.5">
      <c r="A24" s="54"/>
      <c r="B24" s="354" t="s">
        <v>432</v>
      </c>
      <c r="C24" s="77" t="s">
        <v>519</v>
      </c>
      <c r="D24" s="74" t="s">
        <v>434</v>
      </c>
      <c r="E24" s="78">
        <v>1</v>
      </c>
      <c r="F24" s="80">
        <v>175450000</v>
      </c>
      <c r="G24" s="46"/>
      <c r="H24" s="7"/>
      <c r="I24" s="44"/>
    </row>
    <row r="25" spans="1:9" s="13" customFormat="1" ht="25.5">
      <c r="A25" s="54"/>
      <c r="B25" s="354" t="s">
        <v>618</v>
      </c>
      <c r="C25" s="77" t="s">
        <v>490</v>
      </c>
      <c r="D25" s="74" t="s">
        <v>434</v>
      </c>
      <c r="E25" s="78">
        <v>1</v>
      </c>
      <c r="F25" s="81">
        <v>466000000</v>
      </c>
      <c r="G25" s="46"/>
      <c r="H25" s="7"/>
      <c r="I25" s="42"/>
    </row>
    <row r="26" spans="1:9" s="13" customFormat="1">
      <c r="A26" s="54"/>
      <c r="B26" s="354" t="s">
        <v>553</v>
      </c>
      <c r="C26" s="77" t="s">
        <v>519</v>
      </c>
      <c r="D26" s="74" t="s">
        <v>434</v>
      </c>
      <c r="E26" s="78">
        <v>1</v>
      </c>
      <c r="F26" s="80">
        <v>228500000</v>
      </c>
      <c r="G26" s="46"/>
      <c r="H26" s="7"/>
      <c r="I26" s="44"/>
    </row>
    <row r="27" spans="1:9" s="13" customFormat="1">
      <c r="A27" s="54">
        <v>3</v>
      </c>
      <c r="B27" s="73" t="s">
        <v>215</v>
      </c>
      <c r="C27" s="73" t="s">
        <v>241</v>
      </c>
      <c r="D27" s="74"/>
      <c r="E27" s="75">
        <v>1</v>
      </c>
      <c r="F27" s="82">
        <v>195000000</v>
      </c>
      <c r="G27" s="43" t="s">
        <v>435</v>
      </c>
      <c r="H27" s="7"/>
      <c r="I27" s="42"/>
    </row>
    <row r="28" spans="1:9" s="13" customFormat="1">
      <c r="A28" s="54"/>
      <c r="B28" s="355" t="s">
        <v>240</v>
      </c>
      <c r="C28" s="77" t="s">
        <v>520</v>
      </c>
      <c r="D28" s="74" t="s">
        <v>434</v>
      </c>
      <c r="E28" s="83" t="s">
        <v>619</v>
      </c>
      <c r="F28" s="81">
        <v>195000000</v>
      </c>
      <c r="G28" s="46"/>
      <c r="H28" s="7"/>
      <c r="I28" s="44"/>
    </row>
    <row r="29" spans="1:9" s="13" customFormat="1" ht="25.5">
      <c r="A29" s="54">
        <v>4</v>
      </c>
      <c r="B29" s="73" t="s">
        <v>242</v>
      </c>
      <c r="C29" s="73" t="s">
        <v>620</v>
      </c>
      <c r="D29" s="74"/>
      <c r="E29" s="75">
        <v>1</v>
      </c>
      <c r="F29" s="82">
        <v>240000000</v>
      </c>
      <c r="G29" s="43" t="s">
        <v>435</v>
      </c>
      <c r="H29" s="7"/>
      <c r="I29" s="42"/>
    </row>
    <row r="30" spans="1:9" s="13" customFormat="1" ht="25.5">
      <c r="A30" s="54"/>
      <c r="B30" s="355" t="s">
        <v>491</v>
      </c>
      <c r="C30" s="77" t="s">
        <v>520</v>
      </c>
      <c r="D30" s="74" t="s">
        <v>434</v>
      </c>
      <c r="E30" s="84" t="s">
        <v>621</v>
      </c>
      <c r="F30" s="81">
        <v>240000000</v>
      </c>
      <c r="G30" s="46"/>
      <c r="H30" s="7"/>
      <c r="I30" s="44"/>
    </row>
    <row r="31" spans="1:9" s="13" customFormat="1" ht="25.5">
      <c r="A31" s="54">
        <v>5</v>
      </c>
      <c r="B31" s="85" t="s">
        <v>492</v>
      </c>
      <c r="C31" s="86" t="s">
        <v>521</v>
      </c>
      <c r="D31" s="87"/>
      <c r="E31" s="88" t="s">
        <v>622</v>
      </c>
      <c r="F31" s="89">
        <v>1150500000</v>
      </c>
      <c r="G31" s="43" t="s">
        <v>435</v>
      </c>
      <c r="H31" s="7"/>
      <c r="I31" s="42"/>
    </row>
    <row r="32" spans="1:9" s="13" customFormat="1" ht="25.5">
      <c r="A32" s="54"/>
      <c r="B32" s="356" t="s">
        <v>493</v>
      </c>
      <c r="C32" s="90" t="s">
        <v>522</v>
      </c>
      <c r="D32" s="87" t="s">
        <v>434</v>
      </c>
      <c r="E32" s="88" t="s">
        <v>623</v>
      </c>
      <c r="F32" s="91">
        <v>747500000</v>
      </c>
      <c r="G32" s="46"/>
      <c r="H32" s="7"/>
      <c r="I32" s="44"/>
    </row>
    <row r="33" spans="1:9" s="13" customFormat="1" ht="25.5">
      <c r="A33" s="54"/>
      <c r="B33" s="356" t="s">
        <v>494</v>
      </c>
      <c r="C33" s="90" t="s">
        <v>523</v>
      </c>
      <c r="D33" s="87" t="s">
        <v>434</v>
      </c>
      <c r="E33" s="92" t="s">
        <v>624</v>
      </c>
      <c r="F33" s="91">
        <v>403000000</v>
      </c>
      <c r="G33" s="46"/>
      <c r="H33" s="7"/>
      <c r="I33" s="44"/>
    </row>
    <row r="34" spans="1:9" s="13" customFormat="1" ht="25.5">
      <c r="A34" s="54">
        <v>6</v>
      </c>
      <c r="B34" s="86" t="s">
        <v>625</v>
      </c>
      <c r="C34" s="93" t="s">
        <v>626</v>
      </c>
      <c r="D34" s="87"/>
      <c r="E34" s="94" t="s">
        <v>627</v>
      </c>
      <c r="F34" s="95">
        <v>9824500000</v>
      </c>
      <c r="G34" s="43"/>
      <c r="H34" s="7"/>
      <c r="I34" s="42"/>
    </row>
    <row r="35" spans="1:9" s="13" customFormat="1">
      <c r="A35" s="54"/>
      <c r="B35" s="357" t="s">
        <v>495</v>
      </c>
      <c r="C35" s="90" t="s">
        <v>628</v>
      </c>
      <c r="D35" s="87" t="s">
        <v>434</v>
      </c>
      <c r="E35" s="96" t="s">
        <v>629</v>
      </c>
      <c r="F35" s="97">
        <v>2534950000</v>
      </c>
      <c r="G35" s="46"/>
      <c r="H35" s="7"/>
      <c r="I35" s="44"/>
    </row>
    <row r="36" spans="1:9" s="13" customFormat="1" ht="25.5">
      <c r="A36" s="54"/>
      <c r="B36" s="357" t="s">
        <v>496</v>
      </c>
      <c r="C36" s="90" t="s">
        <v>630</v>
      </c>
      <c r="D36" s="87" t="s">
        <v>434</v>
      </c>
      <c r="E36" s="98" t="s">
        <v>631</v>
      </c>
      <c r="F36" s="99">
        <v>1551050000</v>
      </c>
      <c r="G36" s="46"/>
      <c r="H36" s="7"/>
      <c r="I36" s="42"/>
    </row>
    <row r="37" spans="1:9" s="13" customFormat="1">
      <c r="A37" s="54"/>
      <c r="B37" s="357" t="s">
        <v>524</v>
      </c>
      <c r="C37" s="90" t="s">
        <v>525</v>
      </c>
      <c r="D37" s="87" t="s">
        <v>434</v>
      </c>
      <c r="E37" s="98" t="s">
        <v>526</v>
      </c>
      <c r="F37" s="99">
        <v>1085000000</v>
      </c>
      <c r="G37" s="46"/>
      <c r="H37" s="7"/>
      <c r="I37" s="44"/>
    </row>
    <row r="38" spans="1:9" s="13" customFormat="1" ht="25.5">
      <c r="A38" s="54"/>
      <c r="B38" s="357" t="s">
        <v>497</v>
      </c>
      <c r="C38" s="90" t="s">
        <v>632</v>
      </c>
      <c r="D38" s="87" t="s">
        <v>434</v>
      </c>
      <c r="E38" s="98" t="s">
        <v>631</v>
      </c>
      <c r="F38" s="99">
        <v>2331500000</v>
      </c>
      <c r="G38" s="46"/>
      <c r="H38" s="7"/>
      <c r="I38" s="42"/>
    </row>
    <row r="39" spans="1:9" s="13" customFormat="1" ht="25.5">
      <c r="A39" s="54"/>
      <c r="B39" s="356" t="s">
        <v>527</v>
      </c>
      <c r="C39" s="90" t="s">
        <v>633</v>
      </c>
      <c r="D39" s="87" t="s">
        <v>434</v>
      </c>
      <c r="E39" s="98" t="s">
        <v>634</v>
      </c>
      <c r="F39" s="99">
        <v>552000000</v>
      </c>
      <c r="G39" s="46"/>
      <c r="H39" s="7"/>
      <c r="I39" s="42"/>
    </row>
    <row r="40" spans="1:9" s="13" customFormat="1">
      <c r="A40" s="54"/>
      <c r="B40" s="357" t="s">
        <v>498</v>
      </c>
      <c r="C40" s="90" t="s">
        <v>528</v>
      </c>
      <c r="D40" s="87" t="s">
        <v>434</v>
      </c>
      <c r="E40" s="98" t="s">
        <v>635</v>
      </c>
      <c r="F40" s="100">
        <v>1700000000</v>
      </c>
      <c r="G40" s="46"/>
      <c r="H40" s="7"/>
      <c r="I40" s="42"/>
    </row>
    <row r="41" spans="1:9" s="13" customFormat="1" ht="25.5">
      <c r="A41" s="54"/>
      <c r="B41" s="357" t="s">
        <v>499</v>
      </c>
      <c r="C41" s="90" t="s">
        <v>636</v>
      </c>
      <c r="D41" s="87" t="s">
        <v>434</v>
      </c>
      <c r="E41" s="101" t="s">
        <v>637</v>
      </c>
      <c r="F41" s="99">
        <v>70000000</v>
      </c>
      <c r="G41" s="46"/>
      <c r="H41" s="7"/>
      <c r="I41" s="42"/>
    </row>
    <row r="42" spans="1:9" s="13" customFormat="1" ht="13.9" customHeight="1">
      <c r="A42" s="54">
        <v>7</v>
      </c>
      <c r="B42" s="102" t="s">
        <v>638</v>
      </c>
      <c r="C42" s="93" t="s">
        <v>639</v>
      </c>
      <c r="D42" s="87"/>
      <c r="E42" s="103" t="s">
        <v>640</v>
      </c>
      <c r="F42" s="104">
        <v>93034700000</v>
      </c>
      <c r="G42" s="43"/>
      <c r="H42" s="54"/>
      <c r="I42" s="44"/>
    </row>
    <row r="43" spans="1:9" s="13" customFormat="1">
      <c r="A43" s="54"/>
      <c r="B43" s="358" t="s">
        <v>529</v>
      </c>
      <c r="C43" s="105" t="s">
        <v>530</v>
      </c>
      <c r="D43" s="106" t="s">
        <v>434</v>
      </c>
      <c r="E43" s="107" t="s">
        <v>641</v>
      </c>
      <c r="F43" s="108">
        <v>5684700000</v>
      </c>
      <c r="G43" s="46"/>
      <c r="H43" s="7"/>
      <c r="I43" s="42"/>
    </row>
    <row r="44" spans="1:9" s="13" customFormat="1">
      <c r="A44" s="54"/>
      <c r="B44" s="358" t="s">
        <v>531</v>
      </c>
      <c r="C44" s="105" t="s">
        <v>532</v>
      </c>
      <c r="D44" s="106" t="s">
        <v>434</v>
      </c>
      <c r="E44" s="109" t="s">
        <v>642</v>
      </c>
      <c r="F44" s="110">
        <v>5000000000</v>
      </c>
      <c r="G44" s="46"/>
      <c r="H44" s="7"/>
      <c r="I44" s="42"/>
    </row>
    <row r="45" spans="1:9" s="13" customFormat="1">
      <c r="A45" s="54"/>
      <c r="B45" s="359" t="s">
        <v>533</v>
      </c>
      <c r="C45" s="105" t="s">
        <v>534</v>
      </c>
      <c r="D45" s="106" t="s">
        <v>434</v>
      </c>
      <c r="E45" s="109" t="s">
        <v>643</v>
      </c>
      <c r="F45" s="110">
        <v>1500000000</v>
      </c>
      <c r="G45" s="46"/>
      <c r="H45" s="7"/>
      <c r="I45" s="42"/>
    </row>
    <row r="46" spans="1:9" s="13" customFormat="1" ht="25.5">
      <c r="A46" s="54"/>
      <c r="B46" s="359" t="s">
        <v>500</v>
      </c>
      <c r="C46" s="111" t="s">
        <v>535</v>
      </c>
      <c r="D46" s="106" t="s">
        <v>434</v>
      </c>
      <c r="E46" s="112" t="s">
        <v>644</v>
      </c>
      <c r="F46" s="110">
        <v>350000000</v>
      </c>
      <c r="G46" s="46"/>
      <c r="H46" s="7"/>
      <c r="I46" s="42"/>
    </row>
    <row r="47" spans="1:9" s="13" customFormat="1">
      <c r="A47" s="54"/>
      <c r="B47" s="360" t="s">
        <v>515</v>
      </c>
      <c r="C47" s="113" t="s">
        <v>536</v>
      </c>
      <c r="D47" s="106" t="s">
        <v>434</v>
      </c>
      <c r="E47" s="112" t="s">
        <v>645</v>
      </c>
      <c r="F47" s="114">
        <v>80500000000</v>
      </c>
      <c r="G47" s="46"/>
      <c r="H47" s="7"/>
      <c r="I47" s="42"/>
    </row>
    <row r="48" spans="1:9" s="13" customFormat="1">
      <c r="A48" s="54">
        <v>8</v>
      </c>
      <c r="B48" s="2086" t="s">
        <v>646</v>
      </c>
      <c r="C48" s="115" t="s">
        <v>647</v>
      </c>
      <c r="D48" s="55"/>
      <c r="E48" s="56" t="s">
        <v>648</v>
      </c>
      <c r="F48" s="2087">
        <v>41725750000</v>
      </c>
      <c r="G48" s="43"/>
      <c r="H48" s="7"/>
      <c r="I48" s="42"/>
    </row>
    <row r="49" spans="1:9" s="13" customFormat="1">
      <c r="A49" s="54"/>
      <c r="B49" s="2086"/>
      <c r="C49" s="116" t="s">
        <v>649</v>
      </c>
      <c r="D49" s="55"/>
      <c r="E49" s="56" t="s">
        <v>650</v>
      </c>
      <c r="F49" s="2087"/>
      <c r="G49" s="46"/>
      <c r="H49" s="7"/>
      <c r="I49" s="42"/>
    </row>
    <row r="50" spans="1:9" s="13" customFormat="1" ht="25.5">
      <c r="A50" s="54"/>
      <c r="B50" s="2086"/>
      <c r="C50" s="116" t="s">
        <v>651</v>
      </c>
      <c r="D50" s="55"/>
      <c r="E50" s="56" t="s">
        <v>652</v>
      </c>
      <c r="F50" s="2087"/>
      <c r="G50" s="46"/>
      <c r="H50" s="7"/>
      <c r="I50" s="42"/>
    </row>
    <row r="51" spans="1:9" s="13" customFormat="1">
      <c r="A51" s="54"/>
      <c r="B51" s="2086"/>
      <c r="C51" s="116" t="s">
        <v>653</v>
      </c>
      <c r="D51" s="55"/>
      <c r="E51" s="56" t="s">
        <v>654</v>
      </c>
      <c r="F51" s="2087"/>
      <c r="G51" s="46"/>
      <c r="H51" s="7"/>
      <c r="I51" s="42"/>
    </row>
    <row r="52" spans="1:9" s="13" customFormat="1">
      <c r="A52" s="54"/>
      <c r="B52" s="361" t="s">
        <v>501</v>
      </c>
      <c r="C52" s="117" t="s">
        <v>655</v>
      </c>
      <c r="D52" s="118" t="s">
        <v>434</v>
      </c>
      <c r="E52" s="119" t="s">
        <v>629</v>
      </c>
      <c r="F52" s="120">
        <v>5150000000</v>
      </c>
      <c r="G52" s="46"/>
      <c r="H52" s="7"/>
      <c r="I52" s="42"/>
    </row>
    <row r="53" spans="1:9" s="13" customFormat="1" ht="25.5">
      <c r="A53" s="54"/>
      <c r="B53" s="361" t="s">
        <v>502</v>
      </c>
      <c r="C53" s="117" t="s">
        <v>656</v>
      </c>
      <c r="D53" s="118" t="s">
        <v>434</v>
      </c>
      <c r="E53" s="118" t="s">
        <v>657</v>
      </c>
      <c r="F53" s="120">
        <v>3500000000</v>
      </c>
      <c r="G53" s="46"/>
      <c r="H53" s="7"/>
      <c r="I53" s="42"/>
    </row>
    <row r="54" spans="1:9" s="13" customFormat="1">
      <c r="A54" s="54"/>
      <c r="B54" s="361" t="s">
        <v>537</v>
      </c>
      <c r="C54" s="117" t="s">
        <v>656</v>
      </c>
      <c r="D54" s="118" t="s">
        <v>434</v>
      </c>
      <c r="E54" s="118" t="s">
        <v>538</v>
      </c>
      <c r="F54" s="120">
        <v>12000000000</v>
      </c>
      <c r="G54" s="46"/>
      <c r="H54" s="7"/>
      <c r="I54" s="42"/>
    </row>
    <row r="55" spans="1:9" s="13" customFormat="1" ht="25.5">
      <c r="A55" s="54"/>
      <c r="B55" s="361" t="s">
        <v>503</v>
      </c>
      <c r="C55" s="117" t="s">
        <v>658</v>
      </c>
      <c r="D55" s="118" t="s">
        <v>434</v>
      </c>
      <c r="E55" s="118" t="s">
        <v>659</v>
      </c>
      <c r="F55" s="121">
        <v>10725750000</v>
      </c>
      <c r="G55" s="46"/>
      <c r="H55" s="7"/>
      <c r="I55" s="42"/>
    </row>
    <row r="56" spans="1:9" s="13" customFormat="1" ht="25.5">
      <c r="A56" s="54" t="s">
        <v>244</v>
      </c>
      <c r="B56" s="361" t="s">
        <v>539</v>
      </c>
      <c r="C56" s="117" t="s">
        <v>658</v>
      </c>
      <c r="D56" s="118" t="s">
        <v>434</v>
      </c>
      <c r="E56" s="118" t="s">
        <v>660</v>
      </c>
      <c r="F56" s="121">
        <v>3000000000</v>
      </c>
      <c r="G56" s="43"/>
      <c r="H56" s="7"/>
      <c r="I56" s="42"/>
    </row>
    <row r="57" spans="1:9" s="13" customFormat="1">
      <c r="A57" s="54"/>
      <c r="B57" s="361" t="s">
        <v>504</v>
      </c>
      <c r="C57" s="117" t="s">
        <v>661</v>
      </c>
      <c r="D57" s="118" t="s">
        <v>434</v>
      </c>
      <c r="E57" s="122" t="s">
        <v>662</v>
      </c>
      <c r="F57" s="121">
        <v>7000000000</v>
      </c>
      <c r="G57" s="46"/>
      <c r="H57" s="7"/>
      <c r="I57" s="42"/>
    </row>
    <row r="58" spans="1:9" s="13" customFormat="1" ht="25.5">
      <c r="A58" s="54"/>
      <c r="B58" s="361" t="s">
        <v>505</v>
      </c>
      <c r="C58" s="117" t="s">
        <v>663</v>
      </c>
      <c r="D58" s="118" t="s">
        <v>434</v>
      </c>
      <c r="E58" s="118" t="s">
        <v>637</v>
      </c>
      <c r="F58" s="121">
        <v>350000000</v>
      </c>
      <c r="G58" s="46"/>
      <c r="H58" s="7"/>
      <c r="I58" s="42"/>
    </row>
    <row r="59" spans="1:9" s="13" customFormat="1">
      <c r="A59" s="54">
        <v>9</v>
      </c>
      <c r="B59" s="2088" t="s">
        <v>664</v>
      </c>
      <c r="C59" s="123" t="s">
        <v>665</v>
      </c>
      <c r="D59" s="57"/>
      <c r="E59" s="124">
        <v>0.27200000000000002</v>
      </c>
      <c r="F59" s="2089">
        <v>35943850000</v>
      </c>
      <c r="G59" s="46"/>
      <c r="H59" s="7"/>
      <c r="I59" s="42"/>
    </row>
    <row r="60" spans="1:9" s="13" customFormat="1">
      <c r="A60" s="54"/>
      <c r="B60" s="2088"/>
      <c r="C60" s="123" t="s">
        <v>666</v>
      </c>
      <c r="D60" s="57"/>
      <c r="E60" s="124">
        <v>0.31419999999999998</v>
      </c>
      <c r="F60" s="2089"/>
      <c r="G60" s="46"/>
      <c r="H60" s="7"/>
      <c r="I60" s="42"/>
    </row>
    <row r="61" spans="1:9" s="13" customFormat="1" ht="25.5">
      <c r="A61" s="54"/>
      <c r="B61" s="2088"/>
      <c r="C61" s="123" t="s">
        <v>667</v>
      </c>
      <c r="D61" s="57"/>
      <c r="E61" s="58" t="s">
        <v>652</v>
      </c>
      <c r="F61" s="2089"/>
      <c r="G61" s="46"/>
      <c r="H61" s="7"/>
      <c r="I61" s="42"/>
    </row>
    <row r="62" spans="1:9" s="13" customFormat="1">
      <c r="A62" s="54"/>
      <c r="B62" s="2088"/>
      <c r="C62" s="123" t="s">
        <v>668</v>
      </c>
      <c r="D62" s="57"/>
      <c r="E62" s="59">
        <v>0.55000000000000004</v>
      </c>
      <c r="F62" s="2089"/>
      <c r="G62" s="46"/>
      <c r="H62" s="7"/>
      <c r="I62" s="42"/>
    </row>
    <row r="63" spans="1:9" s="13" customFormat="1">
      <c r="A63" s="54"/>
      <c r="B63" s="2088"/>
      <c r="C63" s="123" t="s">
        <v>669</v>
      </c>
      <c r="D63" s="57"/>
      <c r="E63" s="124">
        <v>0.99399999999999999</v>
      </c>
      <c r="F63" s="2089"/>
      <c r="G63" s="46"/>
      <c r="H63" s="7"/>
      <c r="I63" s="42"/>
    </row>
    <row r="64" spans="1:9" s="13" customFormat="1">
      <c r="A64" s="54" t="s">
        <v>244</v>
      </c>
      <c r="B64" s="362" t="s">
        <v>506</v>
      </c>
      <c r="C64" s="125" t="s">
        <v>670</v>
      </c>
      <c r="D64" s="57" t="s">
        <v>434</v>
      </c>
      <c r="E64" s="57" t="s">
        <v>629</v>
      </c>
      <c r="F64" s="126">
        <v>6900000000</v>
      </c>
      <c r="G64" s="43"/>
      <c r="H64" s="7"/>
      <c r="I64" s="42"/>
    </row>
    <row r="65" spans="1:9" s="13" customFormat="1" ht="25.5">
      <c r="A65" s="54"/>
      <c r="B65" s="362" t="s">
        <v>507</v>
      </c>
      <c r="C65" s="125" t="s">
        <v>656</v>
      </c>
      <c r="D65" s="57" t="s">
        <v>434</v>
      </c>
      <c r="E65" s="57" t="s">
        <v>540</v>
      </c>
      <c r="F65" s="126">
        <v>2093850000</v>
      </c>
      <c r="G65" s="46"/>
      <c r="H65" s="7"/>
      <c r="I65" s="42"/>
    </row>
    <row r="66" spans="1:9" s="13" customFormat="1">
      <c r="A66" s="54"/>
      <c r="B66" s="363" t="s">
        <v>537</v>
      </c>
      <c r="C66" s="125" t="s">
        <v>656</v>
      </c>
      <c r="D66" s="57" t="s">
        <v>434</v>
      </c>
      <c r="E66" s="57" t="s">
        <v>541</v>
      </c>
      <c r="F66" s="126">
        <v>6600000000</v>
      </c>
      <c r="G66" s="46"/>
      <c r="H66" s="7"/>
      <c r="I66" s="42"/>
    </row>
    <row r="67" spans="1:9" s="13" customFormat="1" ht="25.5">
      <c r="A67" s="54"/>
      <c r="B67" s="362" t="s">
        <v>508</v>
      </c>
      <c r="C67" s="125" t="s">
        <v>671</v>
      </c>
      <c r="D67" s="57" t="s">
        <v>434</v>
      </c>
      <c r="E67" s="57" t="s">
        <v>672</v>
      </c>
      <c r="F67" s="127">
        <v>10700000000</v>
      </c>
      <c r="G67" s="46"/>
      <c r="H67" s="7"/>
      <c r="I67" s="42"/>
    </row>
    <row r="68" spans="1:9" s="13" customFormat="1" ht="25.5">
      <c r="A68" s="54"/>
      <c r="B68" s="363" t="s">
        <v>542</v>
      </c>
      <c r="C68" s="125" t="s">
        <v>671</v>
      </c>
      <c r="D68" s="57" t="s">
        <v>434</v>
      </c>
      <c r="E68" s="57" t="s">
        <v>673</v>
      </c>
      <c r="F68" s="126">
        <v>2300000000</v>
      </c>
      <c r="G68" s="46"/>
      <c r="H68" s="7"/>
      <c r="I68" s="42"/>
    </row>
    <row r="69" spans="1:9" s="13" customFormat="1">
      <c r="A69" s="54"/>
      <c r="B69" s="362" t="s">
        <v>509</v>
      </c>
      <c r="C69" s="125" t="s">
        <v>674</v>
      </c>
      <c r="D69" s="57" t="s">
        <v>434</v>
      </c>
      <c r="E69" s="57" t="s">
        <v>675</v>
      </c>
      <c r="F69" s="126">
        <v>7000000000</v>
      </c>
      <c r="G69" s="46"/>
      <c r="H69" s="7"/>
      <c r="I69" s="42"/>
    </row>
    <row r="70" spans="1:9" s="13" customFormat="1" ht="25.5">
      <c r="A70" s="54"/>
      <c r="B70" s="362" t="s">
        <v>510</v>
      </c>
      <c r="C70" s="125" t="s">
        <v>663</v>
      </c>
      <c r="D70" s="57" t="s">
        <v>434</v>
      </c>
      <c r="E70" s="57" t="s">
        <v>676</v>
      </c>
      <c r="F70" s="126">
        <v>350000000</v>
      </c>
      <c r="G70" s="46"/>
      <c r="H70" s="7"/>
      <c r="I70" s="42"/>
    </row>
    <row r="71" spans="1:9" s="13" customFormat="1">
      <c r="A71" s="54">
        <v>10</v>
      </c>
      <c r="B71" s="2090" t="s">
        <v>677</v>
      </c>
      <c r="C71" s="128" t="s">
        <v>678</v>
      </c>
      <c r="D71" s="60"/>
      <c r="E71" s="61" t="s">
        <v>679</v>
      </c>
      <c r="F71" s="2091">
        <v>11367750000</v>
      </c>
      <c r="G71" s="46"/>
      <c r="H71" s="7"/>
      <c r="I71" s="42"/>
    </row>
    <row r="72" spans="1:9" s="13" customFormat="1">
      <c r="A72" s="54"/>
      <c r="B72" s="2090"/>
      <c r="C72" s="128" t="s">
        <v>680</v>
      </c>
      <c r="D72" s="60"/>
      <c r="E72" s="61" t="s">
        <v>681</v>
      </c>
      <c r="F72" s="2091"/>
      <c r="G72" s="46"/>
      <c r="H72" s="7"/>
      <c r="I72" s="42"/>
    </row>
    <row r="73" spans="1:9" s="13" customFormat="1" ht="25.5">
      <c r="A73" s="54"/>
      <c r="B73" s="2090"/>
      <c r="C73" s="128" t="s">
        <v>682</v>
      </c>
      <c r="D73" s="60"/>
      <c r="E73" s="61" t="s">
        <v>683</v>
      </c>
      <c r="F73" s="2091"/>
      <c r="G73" s="46"/>
      <c r="H73" s="7"/>
      <c r="I73" s="42"/>
    </row>
    <row r="74" spans="1:9" s="13" customFormat="1">
      <c r="A74" s="54"/>
      <c r="B74" s="364" t="s">
        <v>684</v>
      </c>
      <c r="C74" s="129" t="s">
        <v>685</v>
      </c>
      <c r="D74" s="130" t="s">
        <v>434</v>
      </c>
      <c r="E74" s="130" t="s">
        <v>686</v>
      </c>
      <c r="F74" s="131">
        <v>287500000</v>
      </c>
      <c r="G74" s="46"/>
      <c r="H74" s="7"/>
      <c r="I74" s="42"/>
    </row>
    <row r="75" spans="1:9" s="13" customFormat="1">
      <c r="A75" s="54"/>
      <c r="B75" s="364" t="s">
        <v>687</v>
      </c>
      <c r="C75" s="129" t="s">
        <v>543</v>
      </c>
      <c r="D75" s="130" t="s">
        <v>434</v>
      </c>
      <c r="E75" s="132" t="s">
        <v>688</v>
      </c>
      <c r="F75" s="131">
        <v>402500000</v>
      </c>
      <c r="G75" s="46"/>
      <c r="H75" s="7"/>
      <c r="I75" s="42"/>
    </row>
    <row r="76" spans="1:9" s="13" customFormat="1">
      <c r="A76" s="54"/>
      <c r="B76" s="364" t="s">
        <v>514</v>
      </c>
      <c r="C76" s="133" t="s">
        <v>689</v>
      </c>
      <c r="D76" s="130" t="s">
        <v>434</v>
      </c>
      <c r="E76" s="130" t="s">
        <v>690</v>
      </c>
      <c r="F76" s="134">
        <v>460000000</v>
      </c>
      <c r="G76" s="46"/>
      <c r="H76" s="7"/>
      <c r="I76" s="42"/>
    </row>
    <row r="77" spans="1:9" s="13" customFormat="1" ht="25.5">
      <c r="A77" s="54"/>
      <c r="B77" s="364" t="s">
        <v>512</v>
      </c>
      <c r="C77" s="129" t="s">
        <v>691</v>
      </c>
      <c r="D77" s="130" t="s">
        <v>434</v>
      </c>
      <c r="E77" s="130" t="s">
        <v>544</v>
      </c>
      <c r="F77" s="131">
        <v>920000000</v>
      </c>
      <c r="G77" s="46"/>
      <c r="H77" s="7"/>
      <c r="I77" s="42"/>
    </row>
    <row r="78" spans="1:9" s="13" customFormat="1">
      <c r="A78" s="54"/>
      <c r="B78" s="364" t="s">
        <v>545</v>
      </c>
      <c r="C78" s="129" t="s">
        <v>630</v>
      </c>
      <c r="D78" s="130" t="s">
        <v>434</v>
      </c>
      <c r="E78" s="130" t="s">
        <v>631</v>
      </c>
      <c r="F78" s="131">
        <v>402500000</v>
      </c>
      <c r="G78" s="46"/>
      <c r="H78" s="7"/>
      <c r="I78" s="42"/>
    </row>
    <row r="79" spans="1:9" s="13" customFormat="1">
      <c r="A79" s="54"/>
      <c r="B79" s="364" t="s">
        <v>546</v>
      </c>
      <c r="C79" s="129" t="s">
        <v>630</v>
      </c>
      <c r="D79" s="130" t="s">
        <v>434</v>
      </c>
      <c r="E79" s="130" t="s">
        <v>631</v>
      </c>
      <c r="F79" s="131">
        <v>1150000000</v>
      </c>
      <c r="G79" s="46"/>
      <c r="H79" s="7"/>
      <c r="I79" s="42"/>
    </row>
    <row r="80" spans="1:9" s="13" customFormat="1">
      <c r="A80" s="54"/>
      <c r="B80" s="364" t="s">
        <v>692</v>
      </c>
      <c r="C80" s="129" t="s">
        <v>656</v>
      </c>
      <c r="D80" s="130" t="s">
        <v>434</v>
      </c>
      <c r="E80" s="135" t="s">
        <v>693</v>
      </c>
      <c r="F80" s="131">
        <v>184000000</v>
      </c>
      <c r="G80" s="46"/>
      <c r="H80" s="7"/>
      <c r="I80" s="42"/>
    </row>
    <row r="81" spans="1:9" s="13" customFormat="1">
      <c r="A81" s="54"/>
      <c r="B81" s="365" t="s">
        <v>694</v>
      </c>
      <c r="C81" s="136" t="s">
        <v>695</v>
      </c>
      <c r="D81" s="130" t="s">
        <v>434</v>
      </c>
      <c r="E81" s="135"/>
      <c r="F81" s="131">
        <v>0</v>
      </c>
      <c r="G81" s="46"/>
      <c r="H81" s="7"/>
      <c r="I81" s="42"/>
    </row>
    <row r="82" spans="1:9" s="13" customFormat="1">
      <c r="A82" s="54" t="s">
        <v>244</v>
      </c>
      <c r="B82" s="365" t="s">
        <v>547</v>
      </c>
      <c r="C82" s="138" t="s">
        <v>696</v>
      </c>
      <c r="D82" s="130" t="s">
        <v>434</v>
      </c>
      <c r="E82" s="130" t="s">
        <v>697</v>
      </c>
      <c r="F82" s="131">
        <v>690000000</v>
      </c>
      <c r="G82" s="43"/>
      <c r="H82" s="7"/>
      <c r="I82" s="42"/>
    </row>
    <row r="83" spans="1:9" s="13" customFormat="1" ht="25.5">
      <c r="A83" s="54"/>
      <c r="B83" s="365" t="s">
        <v>698</v>
      </c>
      <c r="C83" s="129" t="s">
        <v>699</v>
      </c>
      <c r="D83" s="130" t="s">
        <v>434</v>
      </c>
      <c r="E83" s="135" t="s">
        <v>700</v>
      </c>
      <c r="F83" s="131">
        <v>1725000000</v>
      </c>
      <c r="G83" s="46"/>
      <c r="H83" s="7"/>
      <c r="I83" s="42"/>
    </row>
    <row r="84" spans="1:9" s="13" customFormat="1">
      <c r="A84" s="54"/>
      <c r="B84" s="365" t="s">
        <v>701</v>
      </c>
      <c r="C84" s="129" t="s">
        <v>702</v>
      </c>
      <c r="D84" s="130" t="s">
        <v>434</v>
      </c>
      <c r="E84" s="135" t="s">
        <v>703</v>
      </c>
      <c r="F84" s="131">
        <v>1437500000</v>
      </c>
      <c r="G84" s="46"/>
      <c r="H84" s="7"/>
      <c r="I84" s="42"/>
    </row>
    <row r="85" spans="1:9" s="13" customFormat="1" ht="38.25">
      <c r="A85" s="54"/>
      <c r="B85" s="365" t="s">
        <v>548</v>
      </c>
      <c r="C85" s="137" t="s">
        <v>656</v>
      </c>
      <c r="D85" s="130" t="s">
        <v>434</v>
      </c>
      <c r="E85" s="130" t="s">
        <v>704</v>
      </c>
      <c r="F85" s="131">
        <v>1063750000</v>
      </c>
      <c r="G85" s="46"/>
      <c r="H85" s="7"/>
      <c r="I85" s="42"/>
    </row>
    <row r="86" spans="1:9" s="13" customFormat="1">
      <c r="A86" s="54"/>
      <c r="B86" s="365" t="s">
        <v>511</v>
      </c>
      <c r="C86" s="137" t="s">
        <v>656</v>
      </c>
      <c r="D86" s="130" t="s">
        <v>434</v>
      </c>
      <c r="E86" s="130" t="s">
        <v>705</v>
      </c>
      <c r="F86" s="131">
        <v>575000000</v>
      </c>
      <c r="G86" s="46"/>
      <c r="H86" s="7"/>
      <c r="I86" s="42"/>
    </row>
    <row r="87" spans="1:9" s="13" customFormat="1">
      <c r="A87" s="54"/>
      <c r="B87" s="364" t="s">
        <v>706</v>
      </c>
      <c r="C87" s="129" t="s">
        <v>707</v>
      </c>
      <c r="D87" s="130" t="s">
        <v>434</v>
      </c>
      <c r="E87" s="130" t="s">
        <v>360</v>
      </c>
      <c r="F87" s="131">
        <v>230000000</v>
      </c>
      <c r="G87" s="46"/>
      <c r="H87" s="7"/>
      <c r="I87" s="42"/>
    </row>
    <row r="88" spans="1:9" s="13" customFormat="1" ht="25.5">
      <c r="A88" s="54"/>
      <c r="B88" s="364" t="s">
        <v>708</v>
      </c>
      <c r="C88" s="129" t="s">
        <v>709</v>
      </c>
      <c r="D88" s="130" t="s">
        <v>434</v>
      </c>
      <c r="E88" s="130" t="s">
        <v>710</v>
      </c>
      <c r="F88" s="131">
        <v>1322500000</v>
      </c>
      <c r="G88" s="46"/>
      <c r="H88" s="7"/>
      <c r="I88" s="42"/>
    </row>
    <row r="89" spans="1:9" s="13" customFormat="1">
      <c r="A89" s="54"/>
      <c r="B89" s="364" t="s">
        <v>549</v>
      </c>
      <c r="C89" s="129" t="s">
        <v>656</v>
      </c>
      <c r="D89" s="130" t="s">
        <v>434</v>
      </c>
      <c r="E89" s="130" t="s">
        <v>550</v>
      </c>
      <c r="F89" s="131">
        <v>287500000</v>
      </c>
      <c r="G89" s="46"/>
      <c r="H89" s="7"/>
      <c r="I89" s="42"/>
    </row>
    <row r="90" spans="1:9" s="13" customFormat="1">
      <c r="A90" s="54"/>
      <c r="B90" s="364" t="s">
        <v>513</v>
      </c>
      <c r="C90" s="129" t="s">
        <v>711</v>
      </c>
      <c r="D90" s="130" t="s">
        <v>434</v>
      </c>
      <c r="E90" s="139" t="s">
        <v>551</v>
      </c>
      <c r="F90" s="140">
        <v>230000000</v>
      </c>
      <c r="G90" s="46"/>
      <c r="H90" s="7"/>
      <c r="I90" s="42"/>
    </row>
    <row r="91" spans="1:9" s="13" customFormat="1" ht="25.5">
      <c r="A91" s="54">
        <v>11</v>
      </c>
      <c r="B91" s="141" t="s">
        <v>712</v>
      </c>
      <c r="C91" s="142" t="s">
        <v>713</v>
      </c>
      <c r="D91" s="130"/>
      <c r="E91" s="143">
        <v>0.87</v>
      </c>
      <c r="F91" s="144">
        <v>195000000000</v>
      </c>
      <c r="G91" s="46"/>
      <c r="H91" s="7"/>
      <c r="I91" s="42"/>
    </row>
    <row r="92" spans="1:9" s="13" customFormat="1">
      <c r="A92" s="54"/>
      <c r="B92" s="366" t="s">
        <v>552</v>
      </c>
      <c r="C92" s="136" t="s">
        <v>714</v>
      </c>
      <c r="D92" s="130" t="s">
        <v>434</v>
      </c>
      <c r="E92" s="139"/>
      <c r="F92" s="140">
        <v>180000000000</v>
      </c>
      <c r="G92" s="46"/>
      <c r="H92" s="7"/>
      <c r="I92" s="42"/>
    </row>
    <row r="93" spans="1:9" s="13" customFormat="1">
      <c r="A93" s="54"/>
      <c r="B93" s="366" t="s">
        <v>715</v>
      </c>
      <c r="C93" s="136" t="s">
        <v>714</v>
      </c>
      <c r="D93" s="130" t="s">
        <v>434</v>
      </c>
      <c r="E93" s="139"/>
      <c r="F93" s="140">
        <v>0</v>
      </c>
      <c r="G93" s="46"/>
      <c r="H93" s="7"/>
      <c r="I93" s="42"/>
    </row>
    <row r="94" spans="1:9" s="13" customFormat="1">
      <c r="A94" s="54"/>
      <c r="B94" s="365" t="s">
        <v>516</v>
      </c>
      <c r="C94" s="145" t="s">
        <v>716</v>
      </c>
      <c r="D94" s="130" t="s">
        <v>434</v>
      </c>
      <c r="E94" s="146" t="s">
        <v>717</v>
      </c>
      <c r="F94" s="147">
        <v>15000000000</v>
      </c>
      <c r="G94" s="46"/>
      <c r="H94" s="7"/>
      <c r="I94" s="42"/>
    </row>
    <row r="95" spans="1:9" s="13" customFormat="1">
      <c r="A95" s="2085" t="s">
        <v>9</v>
      </c>
      <c r="B95" s="2085"/>
      <c r="C95" s="2085"/>
      <c r="D95" s="2085"/>
      <c r="E95" s="2085"/>
      <c r="F95" s="41">
        <f>F8+F20+F27+F29+F31+F34+F42+F48+F59+F71+F91</f>
        <v>396143800000</v>
      </c>
      <c r="G95" s="40" t="s">
        <v>244</v>
      </c>
      <c r="H95" s="200"/>
      <c r="I95" s="395"/>
    </row>
    <row r="96" spans="1:9" s="13" customFormat="1">
      <c r="E96" s="16"/>
    </row>
    <row r="97" spans="5:5" s="13" customFormat="1">
      <c r="E97" s="16"/>
    </row>
    <row r="98" spans="5:5" s="13" customFormat="1">
      <c r="E98" s="16"/>
    </row>
  </sheetData>
  <mergeCells count="13">
    <mergeCell ref="H3:I3"/>
    <mergeCell ref="A95:E95"/>
    <mergeCell ref="A3:A4"/>
    <mergeCell ref="B3:B4"/>
    <mergeCell ref="C3:C4"/>
    <mergeCell ref="D3:F3"/>
    <mergeCell ref="B48:B51"/>
    <mergeCell ref="F48:F51"/>
    <mergeCell ref="B59:B63"/>
    <mergeCell ref="F59:F63"/>
    <mergeCell ref="B71:B73"/>
    <mergeCell ref="F71:F73"/>
    <mergeCell ref="G3:G4"/>
  </mergeCells>
  <pageMargins left="0.78740157480314965" right="0.78740157480314965" top="0.98425196850393704" bottom="0.78740157480314965" header="0.31496062992125984" footer="0.31496062992125984"/>
  <pageSetup paperSize="10000" scale="65" orientation="landscape" horizontalDpi="4294967292" verticalDpi="0" r:id="rId1"/>
  <headerFooter>
    <oddFooter>&amp;L&amp;"-,Bold"&amp;12&amp;K03-024&amp;N RKPD Prov. Jambi Tahun 2019</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sheetPr>
  <dimension ref="A1:J131"/>
  <sheetViews>
    <sheetView topLeftCell="A98" zoomScale="80" zoomScaleNormal="80" workbookViewId="0">
      <selection activeCell="A3" sqref="A3:F126"/>
    </sheetView>
  </sheetViews>
  <sheetFormatPr defaultColWidth="8.85546875" defaultRowHeight="12.75"/>
  <cols>
    <col min="1" max="1" width="6.28515625" style="398" customWidth="1"/>
    <col min="2" max="2" width="48.7109375" style="17" customWidth="1"/>
    <col min="3" max="3" width="37.85546875" style="17" customWidth="1"/>
    <col min="4" max="4" width="18.7109375" style="17" customWidth="1"/>
    <col min="5" max="5" width="18.7109375" style="16" customWidth="1"/>
    <col min="6" max="6" width="26.7109375" style="17" customWidth="1"/>
    <col min="7" max="7" width="20.7109375" style="17" customWidth="1"/>
    <col min="8" max="8" width="18.7109375" style="16" customWidth="1"/>
    <col min="9" max="9" width="26.7109375" style="17" customWidth="1"/>
    <col min="10" max="16384" width="8.85546875" style="17"/>
  </cols>
  <sheetData>
    <row r="1" spans="1:9" ht="15.75">
      <c r="A1" s="351" t="s">
        <v>718</v>
      </c>
      <c r="B1" s="168"/>
      <c r="C1" s="168"/>
    </row>
    <row r="3" spans="1:9">
      <c r="A3" s="2095" t="s">
        <v>0</v>
      </c>
      <c r="B3" s="2084" t="s">
        <v>1</v>
      </c>
      <c r="C3" s="2084" t="s">
        <v>2</v>
      </c>
      <c r="D3" s="2085" t="s">
        <v>605</v>
      </c>
      <c r="E3" s="2085"/>
      <c r="F3" s="2085"/>
      <c r="G3" s="2084" t="s">
        <v>6</v>
      </c>
      <c r="H3" s="2084" t="s">
        <v>606</v>
      </c>
      <c r="I3" s="2084"/>
    </row>
    <row r="4" spans="1:9">
      <c r="A4" s="2095"/>
      <c r="B4" s="2084"/>
      <c r="C4" s="2084"/>
      <c r="D4" s="54" t="s">
        <v>3</v>
      </c>
      <c r="E4" s="53" t="s">
        <v>4</v>
      </c>
      <c r="F4" s="53" t="s">
        <v>5</v>
      </c>
      <c r="G4" s="2084"/>
      <c r="H4" s="53" t="s">
        <v>4</v>
      </c>
      <c r="I4" s="53" t="s">
        <v>5</v>
      </c>
    </row>
    <row r="5" spans="1:9">
      <c r="A5" s="347">
        <v>1</v>
      </c>
      <c r="B5" s="15">
        <f>A5+1</f>
        <v>2</v>
      </c>
      <c r="C5" s="15">
        <f t="shared" ref="C5:I5" si="0">B5+1</f>
        <v>3</v>
      </c>
      <c r="D5" s="15">
        <f t="shared" si="0"/>
        <v>4</v>
      </c>
      <c r="E5" s="280">
        <f t="shared" si="0"/>
        <v>5</v>
      </c>
      <c r="F5" s="15">
        <f t="shared" si="0"/>
        <v>6</v>
      </c>
      <c r="G5" s="15">
        <f>F5+1</f>
        <v>7</v>
      </c>
      <c r="H5" s="280">
        <f t="shared" si="0"/>
        <v>8</v>
      </c>
      <c r="I5" s="15">
        <f t="shared" si="0"/>
        <v>9</v>
      </c>
    </row>
    <row r="6" spans="1:9" s="13" customFormat="1">
      <c r="A6" s="350"/>
      <c r="B6" s="6"/>
      <c r="C6" s="6"/>
      <c r="D6" s="6"/>
      <c r="E6" s="7"/>
      <c r="F6" s="6"/>
      <c r="G6" s="6"/>
      <c r="H6" s="7"/>
      <c r="I6" s="6"/>
    </row>
    <row r="7" spans="1:9" s="13" customFormat="1">
      <c r="A7" s="348" t="s">
        <v>573</v>
      </c>
      <c r="B7" s="38"/>
      <c r="C7" s="36"/>
      <c r="D7" s="36"/>
      <c r="E7" s="37"/>
      <c r="F7" s="36"/>
      <c r="G7" s="36"/>
      <c r="H7" s="37"/>
      <c r="I7" s="36"/>
    </row>
    <row r="8" spans="1:9" s="2" customFormat="1" ht="25.5">
      <c r="A8" s="349">
        <v>1</v>
      </c>
      <c r="B8" s="281" t="s">
        <v>17</v>
      </c>
      <c r="C8" s="281" t="s">
        <v>574</v>
      </c>
      <c r="D8" s="281" t="s">
        <v>8</v>
      </c>
      <c r="E8" s="282">
        <v>83.72</v>
      </c>
      <c r="F8" s="283">
        <v>5481853000</v>
      </c>
      <c r="G8" s="283"/>
      <c r="H8" s="284">
        <v>100</v>
      </c>
      <c r="I8" s="283">
        <v>6037538000</v>
      </c>
    </row>
    <row r="9" spans="1:9" s="13" customFormat="1" ht="25.5">
      <c r="A9" s="350"/>
      <c r="B9" s="367" t="s">
        <v>18</v>
      </c>
      <c r="C9" s="285" t="s">
        <v>1306</v>
      </c>
      <c r="D9" s="285"/>
      <c r="E9" s="286">
        <v>0.9</v>
      </c>
      <c r="F9" s="345">
        <v>222200000</v>
      </c>
      <c r="G9" s="287"/>
      <c r="H9" s="286">
        <v>1</v>
      </c>
      <c r="I9" s="345">
        <v>244420000</v>
      </c>
    </row>
    <row r="10" spans="1:9" s="13" customFormat="1" ht="25.5">
      <c r="A10" s="350"/>
      <c r="B10" s="367" t="s">
        <v>19</v>
      </c>
      <c r="C10" s="285" t="s">
        <v>1307</v>
      </c>
      <c r="D10" s="285"/>
      <c r="E10" s="286" t="s">
        <v>1308</v>
      </c>
      <c r="F10" s="345">
        <v>4684653000</v>
      </c>
      <c r="G10" s="287"/>
      <c r="H10" s="286" t="s">
        <v>1309</v>
      </c>
      <c r="I10" s="345">
        <v>5153118000</v>
      </c>
    </row>
    <row r="11" spans="1:9" s="13" customFormat="1" ht="38.25">
      <c r="A11" s="350"/>
      <c r="B11" s="367" t="s">
        <v>20</v>
      </c>
      <c r="C11" s="285" t="s">
        <v>21</v>
      </c>
      <c r="D11" s="285"/>
      <c r="E11" s="288" t="s">
        <v>22</v>
      </c>
      <c r="F11" s="345">
        <v>300000000</v>
      </c>
      <c r="G11" s="287"/>
      <c r="H11" s="288" t="s">
        <v>22</v>
      </c>
      <c r="I11" s="345">
        <v>320000000</v>
      </c>
    </row>
    <row r="12" spans="1:9" s="13" customFormat="1" ht="38.25">
      <c r="A12" s="350"/>
      <c r="B12" s="367" t="s">
        <v>23</v>
      </c>
      <c r="C12" s="285" t="s">
        <v>24</v>
      </c>
      <c r="D12" s="285"/>
      <c r="E12" s="288" t="s">
        <v>25</v>
      </c>
      <c r="F12" s="345">
        <v>275000000</v>
      </c>
      <c r="G12" s="287"/>
      <c r="H12" s="288" t="s">
        <v>25</v>
      </c>
      <c r="I12" s="345">
        <v>320000000</v>
      </c>
    </row>
    <row r="13" spans="1:9" s="2" customFormat="1" ht="25.5">
      <c r="A13" s="349">
        <v>2</v>
      </c>
      <c r="B13" s="281" t="s">
        <v>575</v>
      </c>
      <c r="C13" s="281" t="s">
        <v>576</v>
      </c>
      <c r="D13" s="281"/>
      <c r="E13" s="289">
        <v>0.8</v>
      </c>
      <c r="F13" s="283">
        <v>1400000000</v>
      </c>
      <c r="G13" s="283"/>
      <c r="H13" s="289">
        <v>0.9</v>
      </c>
      <c r="I13" s="283">
        <v>1700000000</v>
      </c>
    </row>
    <row r="14" spans="1:9" s="13" customFormat="1" ht="25.5">
      <c r="A14" s="350"/>
      <c r="B14" s="367" t="s">
        <v>577</v>
      </c>
      <c r="C14" s="290" t="s">
        <v>31</v>
      </c>
      <c r="D14" s="291"/>
      <c r="E14" s="288" t="s">
        <v>26</v>
      </c>
      <c r="F14" s="345">
        <v>500000000</v>
      </c>
      <c r="G14" s="287"/>
      <c r="H14" s="288" t="s">
        <v>1310</v>
      </c>
      <c r="I14" s="345">
        <v>600000000</v>
      </c>
    </row>
    <row r="15" spans="1:9" s="13" customFormat="1">
      <c r="A15" s="350"/>
      <c r="B15" s="367" t="s">
        <v>578</v>
      </c>
      <c r="C15" s="285" t="s">
        <v>33</v>
      </c>
      <c r="D15" s="285"/>
      <c r="E15" s="288" t="s">
        <v>27</v>
      </c>
      <c r="F15" s="345">
        <v>500000000</v>
      </c>
      <c r="G15" s="287"/>
      <c r="H15" s="288" t="s">
        <v>27</v>
      </c>
      <c r="I15" s="345">
        <v>600000000</v>
      </c>
    </row>
    <row r="16" spans="1:9" s="13" customFormat="1" ht="25.5">
      <c r="A16" s="350"/>
      <c r="B16" s="367" t="s">
        <v>30</v>
      </c>
      <c r="C16" s="285" t="s">
        <v>34</v>
      </c>
      <c r="D16" s="285"/>
      <c r="E16" s="288" t="s">
        <v>28</v>
      </c>
      <c r="F16" s="345">
        <v>400000000</v>
      </c>
      <c r="G16" s="287"/>
      <c r="H16" s="288" t="s">
        <v>32</v>
      </c>
      <c r="I16" s="345">
        <v>500000000</v>
      </c>
    </row>
    <row r="17" spans="1:9" s="2" customFormat="1">
      <c r="A17" s="349">
        <v>3</v>
      </c>
      <c r="B17" s="281" t="s">
        <v>86</v>
      </c>
      <c r="C17" s="281" t="s">
        <v>87</v>
      </c>
      <c r="D17" s="281"/>
      <c r="E17" s="289">
        <v>0.87</v>
      </c>
      <c r="F17" s="283">
        <v>2178410000</v>
      </c>
      <c r="G17" s="283"/>
      <c r="H17" s="289">
        <v>0.9</v>
      </c>
      <c r="I17" s="283">
        <v>2396251000</v>
      </c>
    </row>
    <row r="18" spans="1:9" s="2" customFormat="1" ht="25.5">
      <c r="A18" s="349"/>
      <c r="B18" s="367" t="s">
        <v>88</v>
      </c>
      <c r="C18" s="285" t="s">
        <v>89</v>
      </c>
      <c r="D18" s="285"/>
      <c r="E18" s="288" t="s">
        <v>90</v>
      </c>
      <c r="F18" s="345">
        <v>523709000</v>
      </c>
      <c r="G18" s="287"/>
      <c r="H18" s="288" t="s">
        <v>1311</v>
      </c>
      <c r="I18" s="287">
        <v>576079900</v>
      </c>
    </row>
    <row r="19" spans="1:9" s="2" customFormat="1" ht="38.25">
      <c r="A19" s="349"/>
      <c r="B19" s="367" t="s">
        <v>91</v>
      </c>
      <c r="C19" s="285" t="s">
        <v>92</v>
      </c>
      <c r="D19" s="285"/>
      <c r="E19" s="286">
        <v>0.75</v>
      </c>
      <c r="F19" s="345">
        <v>664701000</v>
      </c>
      <c r="G19" s="287"/>
      <c r="H19" s="286">
        <v>0.85</v>
      </c>
      <c r="I19" s="287">
        <v>731171100</v>
      </c>
    </row>
    <row r="20" spans="1:9" s="13" customFormat="1" ht="38.25">
      <c r="A20" s="350"/>
      <c r="B20" s="367" t="s">
        <v>93</v>
      </c>
      <c r="C20" s="285" t="s">
        <v>95</v>
      </c>
      <c r="D20" s="285"/>
      <c r="E20" s="286">
        <v>0.5</v>
      </c>
      <c r="F20" s="345">
        <v>770000000</v>
      </c>
      <c r="G20" s="287"/>
      <c r="H20" s="286">
        <v>0.55000000000000004</v>
      </c>
      <c r="I20" s="287">
        <v>847000000</v>
      </c>
    </row>
    <row r="21" spans="1:9" s="2" customFormat="1" ht="25.5">
      <c r="A21" s="349" t="s">
        <v>244</v>
      </c>
      <c r="B21" s="367" t="s">
        <v>94</v>
      </c>
      <c r="C21" s="285" t="s">
        <v>96</v>
      </c>
      <c r="D21" s="285"/>
      <c r="E21" s="286">
        <v>0.5</v>
      </c>
      <c r="F21" s="345">
        <v>220000000</v>
      </c>
      <c r="G21" s="287"/>
      <c r="H21" s="286">
        <v>0.55000000000000004</v>
      </c>
      <c r="I21" s="287">
        <v>242000000</v>
      </c>
    </row>
    <row r="22" spans="1:9" s="2" customFormat="1">
      <c r="A22" s="349">
        <v>4</v>
      </c>
      <c r="B22" s="281" t="s">
        <v>97</v>
      </c>
      <c r="C22" s="281" t="s">
        <v>98</v>
      </c>
      <c r="D22" s="281"/>
      <c r="E22" s="289">
        <v>0.99</v>
      </c>
      <c r="F22" s="283">
        <v>633556000</v>
      </c>
      <c r="G22" s="283"/>
      <c r="H22" s="289">
        <v>1</v>
      </c>
      <c r="I22" s="283">
        <v>696911600</v>
      </c>
    </row>
    <row r="23" spans="1:9" s="13" customFormat="1">
      <c r="A23" s="350"/>
      <c r="B23" s="367" t="s">
        <v>99</v>
      </c>
      <c r="C23" s="285" t="s">
        <v>100</v>
      </c>
      <c r="D23" s="285"/>
      <c r="E23" s="286">
        <v>0.8</v>
      </c>
      <c r="F23" s="345">
        <v>633556000</v>
      </c>
      <c r="G23" s="287"/>
      <c r="H23" s="286">
        <v>0.85</v>
      </c>
      <c r="I23" s="287">
        <v>696911600</v>
      </c>
    </row>
    <row r="24" spans="1:9" s="2" customFormat="1" ht="25.5">
      <c r="A24" s="349">
        <v>5</v>
      </c>
      <c r="B24" s="281" t="s">
        <v>101</v>
      </c>
      <c r="C24" s="281" t="s">
        <v>102</v>
      </c>
      <c r="D24" s="281"/>
      <c r="E24" s="289">
        <v>0.6</v>
      </c>
      <c r="F24" s="283">
        <v>550000000</v>
      </c>
      <c r="G24" s="283"/>
      <c r="H24" s="289">
        <v>0.7</v>
      </c>
      <c r="I24" s="283">
        <v>605000000</v>
      </c>
    </row>
    <row r="25" spans="1:9" s="13" customFormat="1" ht="25.5">
      <c r="A25" s="350"/>
      <c r="B25" s="367" t="s">
        <v>103</v>
      </c>
      <c r="C25" s="285" t="s">
        <v>104</v>
      </c>
      <c r="D25" s="285"/>
      <c r="E25" s="286">
        <v>0.6</v>
      </c>
      <c r="F25" s="345">
        <v>550000000</v>
      </c>
      <c r="G25" s="287"/>
      <c r="H25" s="286">
        <v>0.65</v>
      </c>
      <c r="I25" s="287">
        <v>605000000</v>
      </c>
    </row>
    <row r="26" spans="1:9" s="13" customFormat="1" ht="38.25">
      <c r="A26" s="350">
        <v>6</v>
      </c>
      <c r="B26" s="281" t="s">
        <v>29</v>
      </c>
      <c r="C26" s="281" t="s">
        <v>579</v>
      </c>
      <c r="D26" s="281"/>
      <c r="E26" s="289">
        <v>0.7</v>
      </c>
      <c r="F26" s="283">
        <v>12052127000</v>
      </c>
      <c r="G26" s="283"/>
      <c r="H26" s="289">
        <v>0.8</v>
      </c>
      <c r="I26" s="283">
        <v>13333405</v>
      </c>
    </row>
    <row r="27" spans="1:9" s="13" customFormat="1" ht="25.5">
      <c r="A27" s="350"/>
      <c r="B27" s="368" t="s">
        <v>580</v>
      </c>
      <c r="C27" s="285" t="s">
        <v>1312</v>
      </c>
      <c r="D27" s="285"/>
      <c r="E27" s="286">
        <v>1</v>
      </c>
      <c r="F27" s="345">
        <v>7097792000</v>
      </c>
      <c r="G27" s="287"/>
      <c r="H27" s="286">
        <v>1</v>
      </c>
      <c r="I27" s="287">
        <v>7807571200</v>
      </c>
    </row>
    <row r="28" spans="1:9" s="2" customFormat="1" ht="25.5">
      <c r="A28" s="349" t="s">
        <v>244</v>
      </c>
      <c r="B28" s="368" t="s">
        <v>581</v>
      </c>
      <c r="C28" s="285" t="s">
        <v>1313</v>
      </c>
      <c r="D28" s="285"/>
      <c r="E28" s="286">
        <v>0.9</v>
      </c>
      <c r="F28" s="345">
        <v>3433460000</v>
      </c>
      <c r="G28" s="287"/>
      <c r="H28" s="286">
        <v>1</v>
      </c>
      <c r="I28" s="287">
        <v>3776806000</v>
      </c>
    </row>
    <row r="29" spans="1:9" s="13" customFormat="1" ht="25.5">
      <c r="A29" s="350"/>
      <c r="B29" s="368" t="s">
        <v>582</v>
      </c>
      <c r="C29" s="285" t="s">
        <v>583</v>
      </c>
      <c r="D29" s="285"/>
      <c r="E29" s="286">
        <v>1</v>
      </c>
      <c r="F29" s="345">
        <v>1520875000</v>
      </c>
      <c r="G29" s="287"/>
      <c r="H29" s="286">
        <v>1</v>
      </c>
      <c r="I29" s="287">
        <v>1749006250</v>
      </c>
    </row>
    <row r="30" spans="1:9" s="2" customFormat="1" ht="25.5">
      <c r="A30" s="349">
        <v>7</v>
      </c>
      <c r="B30" s="281" t="s">
        <v>40</v>
      </c>
      <c r="C30" s="281" t="s">
        <v>1314</v>
      </c>
      <c r="D30" s="281"/>
      <c r="E30" s="289">
        <v>0.9</v>
      </c>
      <c r="F30" s="283">
        <v>3080000000</v>
      </c>
      <c r="G30" s="283"/>
      <c r="H30" s="289">
        <v>0.95</v>
      </c>
      <c r="I30" s="283">
        <v>3388000000</v>
      </c>
    </row>
    <row r="31" spans="1:9" s="13" customFormat="1" ht="25.5">
      <c r="A31" s="350"/>
      <c r="B31" s="369" t="s">
        <v>1315</v>
      </c>
      <c r="C31" s="292" t="s">
        <v>41</v>
      </c>
      <c r="D31" s="292"/>
      <c r="E31" s="293">
        <v>0.9</v>
      </c>
      <c r="F31" s="345">
        <v>2200000000</v>
      </c>
      <c r="G31" s="287"/>
      <c r="H31" s="293">
        <v>0.95</v>
      </c>
      <c r="I31" s="345">
        <v>2420000000</v>
      </c>
    </row>
    <row r="32" spans="1:9" s="13" customFormat="1" ht="38.25">
      <c r="A32" s="350"/>
      <c r="B32" s="367" t="s">
        <v>46</v>
      </c>
      <c r="C32" s="285" t="s">
        <v>42</v>
      </c>
      <c r="D32" s="285"/>
      <c r="E32" s="286" t="s">
        <v>584</v>
      </c>
      <c r="F32" s="345">
        <v>880000000</v>
      </c>
      <c r="G32" s="287"/>
      <c r="H32" s="286" t="s">
        <v>586</v>
      </c>
      <c r="I32" s="345">
        <v>968000000</v>
      </c>
    </row>
    <row r="33" spans="1:9" s="13" customFormat="1" ht="51">
      <c r="A33" s="350" t="s">
        <v>1346</v>
      </c>
      <c r="B33" s="281" t="s">
        <v>43</v>
      </c>
      <c r="C33" s="281" t="s">
        <v>44</v>
      </c>
      <c r="D33" s="294"/>
      <c r="E33" s="289">
        <v>0.6</v>
      </c>
      <c r="F33" s="283">
        <v>640750000</v>
      </c>
      <c r="G33" s="283"/>
      <c r="H33" s="289">
        <v>0.65</v>
      </c>
      <c r="I33" s="283">
        <v>804650000</v>
      </c>
    </row>
    <row r="34" spans="1:9" s="13" customFormat="1" ht="51">
      <c r="A34" s="350"/>
      <c r="B34" s="367" t="s">
        <v>45</v>
      </c>
      <c r="C34" s="285" t="s">
        <v>47</v>
      </c>
      <c r="D34" s="285"/>
      <c r="E34" s="295" t="s">
        <v>585</v>
      </c>
      <c r="F34" s="345">
        <v>640750000</v>
      </c>
      <c r="G34" s="296"/>
      <c r="H34" s="295" t="s">
        <v>1316</v>
      </c>
      <c r="I34" s="345">
        <v>804650000</v>
      </c>
    </row>
    <row r="35" spans="1:9" s="2" customFormat="1" ht="51">
      <c r="A35" s="349" t="s">
        <v>1347</v>
      </c>
      <c r="B35" s="281" t="s">
        <v>48</v>
      </c>
      <c r="C35" s="281" t="s">
        <v>49</v>
      </c>
      <c r="D35" s="281"/>
      <c r="E35" s="289">
        <v>0.45</v>
      </c>
      <c r="F35" s="283">
        <v>550000000</v>
      </c>
      <c r="G35" s="283"/>
      <c r="H35" s="289">
        <v>0.54</v>
      </c>
      <c r="I35" s="283">
        <v>605000000</v>
      </c>
    </row>
    <row r="36" spans="1:9" s="2" customFormat="1" ht="102">
      <c r="A36" s="349"/>
      <c r="B36" s="367" t="s">
        <v>1317</v>
      </c>
      <c r="C36" s="285" t="s">
        <v>50</v>
      </c>
      <c r="D36" s="285"/>
      <c r="E36" s="288" t="s">
        <v>586</v>
      </c>
      <c r="F36" s="345">
        <v>550000000</v>
      </c>
      <c r="G36" s="287"/>
      <c r="H36" s="288" t="s">
        <v>1318</v>
      </c>
      <c r="I36" s="345">
        <v>605000000</v>
      </c>
    </row>
    <row r="37" spans="1:9" s="13" customFormat="1" ht="51">
      <c r="A37" s="350" t="s">
        <v>1348</v>
      </c>
      <c r="B37" s="281" t="s">
        <v>35</v>
      </c>
      <c r="C37" s="281" t="s">
        <v>1319</v>
      </c>
      <c r="D37" s="281"/>
      <c r="E37" s="289">
        <v>1</v>
      </c>
      <c r="F37" s="283">
        <v>22125241000</v>
      </c>
      <c r="G37" s="297"/>
      <c r="H37" s="289">
        <v>1</v>
      </c>
      <c r="I37" s="283">
        <v>24337765000</v>
      </c>
    </row>
    <row r="38" spans="1:9" s="13" customFormat="1" ht="25.5">
      <c r="A38" s="350"/>
      <c r="B38" s="367" t="s">
        <v>36</v>
      </c>
      <c r="C38" s="285" t="s">
        <v>37</v>
      </c>
      <c r="D38" s="285"/>
      <c r="E38" s="288" t="s">
        <v>1320</v>
      </c>
      <c r="F38" s="345">
        <v>22009870000</v>
      </c>
      <c r="G38" s="298"/>
      <c r="H38" s="288" t="s">
        <v>1321</v>
      </c>
      <c r="I38" s="287">
        <v>24210857000</v>
      </c>
    </row>
    <row r="39" spans="1:9" s="13" customFormat="1" ht="25.5">
      <c r="A39" s="350"/>
      <c r="B39" s="367" t="s">
        <v>38</v>
      </c>
      <c r="C39" s="285" t="s">
        <v>1322</v>
      </c>
      <c r="D39" s="285"/>
      <c r="E39" s="288" t="s">
        <v>39</v>
      </c>
      <c r="F39" s="345">
        <v>115371000</v>
      </c>
      <c r="G39" s="287"/>
      <c r="H39" s="288" t="s">
        <v>39</v>
      </c>
      <c r="I39" s="345">
        <v>126908000</v>
      </c>
    </row>
    <row r="40" spans="1:9" s="13" customFormat="1" ht="38.25">
      <c r="A40" s="350" t="s">
        <v>1349</v>
      </c>
      <c r="B40" s="281" t="s">
        <v>127</v>
      </c>
      <c r="C40" s="281" t="s">
        <v>128</v>
      </c>
      <c r="D40" s="294"/>
      <c r="E40" s="289">
        <v>0.81</v>
      </c>
      <c r="F40" s="283">
        <v>1864190450</v>
      </c>
      <c r="G40" s="283"/>
      <c r="H40" s="289">
        <v>1</v>
      </c>
      <c r="I40" s="283">
        <v>2064190450</v>
      </c>
    </row>
    <row r="41" spans="1:9" s="13" customFormat="1" ht="38.25">
      <c r="A41" s="350"/>
      <c r="B41" s="367" t="s">
        <v>129</v>
      </c>
      <c r="C41" s="285" t="s">
        <v>130</v>
      </c>
      <c r="D41" s="285"/>
      <c r="E41" s="299" t="s">
        <v>1323</v>
      </c>
      <c r="F41" s="345">
        <v>952935400</v>
      </c>
      <c r="G41" s="300"/>
      <c r="H41" s="301" t="s">
        <v>1324</v>
      </c>
      <c r="I41" s="345">
        <v>1052935399.9999999</v>
      </c>
    </row>
    <row r="42" spans="1:9" s="13" customFormat="1">
      <c r="A42" s="350"/>
      <c r="B42" s="367" t="s">
        <v>131</v>
      </c>
      <c r="C42" s="285"/>
      <c r="D42" s="285"/>
      <c r="E42" s="302"/>
      <c r="F42" s="345">
        <v>911255050</v>
      </c>
      <c r="G42" s="303"/>
      <c r="H42" s="302"/>
      <c r="I42" s="345">
        <v>1011255050</v>
      </c>
    </row>
    <row r="43" spans="1:9" s="13" customFormat="1" ht="38.25">
      <c r="A43" s="350"/>
      <c r="B43" s="304"/>
      <c r="C43" s="304" t="s">
        <v>132</v>
      </c>
      <c r="D43" s="304"/>
      <c r="E43" s="295">
        <v>0.6</v>
      </c>
      <c r="F43" s="296"/>
      <c r="G43" s="296"/>
      <c r="H43" s="295">
        <v>0.65</v>
      </c>
      <c r="I43" s="296">
        <v>0</v>
      </c>
    </row>
    <row r="44" spans="1:9" s="13" customFormat="1" ht="25.5">
      <c r="A44" s="350"/>
      <c r="B44" s="304"/>
      <c r="C44" s="304" t="s">
        <v>133</v>
      </c>
      <c r="D44" s="304"/>
      <c r="E44" s="305">
        <v>0.2114</v>
      </c>
      <c r="F44" s="296"/>
      <c r="G44" s="296"/>
      <c r="H44" s="305">
        <v>0.26129999999999998</v>
      </c>
      <c r="I44" s="296">
        <v>0</v>
      </c>
    </row>
    <row r="45" spans="1:9" s="13" customFormat="1" ht="25.5">
      <c r="A45" s="350" t="s">
        <v>1350</v>
      </c>
      <c r="B45" s="306" t="s">
        <v>134</v>
      </c>
      <c r="C45" s="306" t="s">
        <v>135</v>
      </c>
      <c r="D45" s="306"/>
      <c r="E45" s="307">
        <v>0.45</v>
      </c>
      <c r="F45" s="308">
        <v>4481135000</v>
      </c>
      <c r="G45" s="308"/>
      <c r="H45" s="307">
        <v>0.5</v>
      </c>
      <c r="I45" s="308">
        <v>4579248500</v>
      </c>
    </row>
    <row r="46" spans="1:9" s="13" customFormat="1" ht="25.5">
      <c r="A46" s="350"/>
      <c r="B46" s="370"/>
      <c r="C46" s="306" t="s">
        <v>136</v>
      </c>
      <c r="D46" s="309"/>
      <c r="E46" s="307">
        <v>0.7</v>
      </c>
      <c r="F46" s="308"/>
      <c r="G46" s="308"/>
      <c r="H46" s="307">
        <v>0.8</v>
      </c>
      <c r="I46" s="308"/>
    </row>
    <row r="47" spans="1:9" s="13" customFormat="1" ht="25.5">
      <c r="A47" s="350"/>
      <c r="B47" s="367" t="s">
        <v>137</v>
      </c>
      <c r="C47" s="285" t="s">
        <v>595</v>
      </c>
      <c r="D47" s="285"/>
      <c r="E47" s="288" t="s">
        <v>141</v>
      </c>
      <c r="F47" s="345">
        <v>1000000000</v>
      </c>
      <c r="G47" s="287"/>
      <c r="H47" s="288" t="s">
        <v>141</v>
      </c>
      <c r="I47" s="345">
        <v>1000000000</v>
      </c>
    </row>
    <row r="48" spans="1:9" s="13" customFormat="1" ht="38.25">
      <c r="A48" s="350"/>
      <c r="B48" s="367" t="s">
        <v>138</v>
      </c>
      <c r="C48" s="285" t="s">
        <v>596</v>
      </c>
      <c r="D48" s="285"/>
      <c r="E48" s="288" t="s">
        <v>141</v>
      </c>
      <c r="F48" s="345">
        <v>500000000</v>
      </c>
      <c r="G48" s="287"/>
      <c r="H48" s="288" t="s">
        <v>141</v>
      </c>
      <c r="I48" s="345">
        <v>500000000</v>
      </c>
    </row>
    <row r="49" spans="1:9" s="13" customFormat="1" ht="25.5">
      <c r="A49" s="350"/>
      <c r="B49" s="367" t="s">
        <v>139</v>
      </c>
      <c r="C49" s="285" t="s">
        <v>597</v>
      </c>
      <c r="D49" s="285"/>
      <c r="E49" s="288" t="s">
        <v>598</v>
      </c>
      <c r="F49" s="345">
        <v>2000000000</v>
      </c>
      <c r="G49" s="287"/>
      <c r="H49" s="288" t="s">
        <v>598</v>
      </c>
      <c r="I49" s="345">
        <v>2000000000</v>
      </c>
    </row>
    <row r="50" spans="1:9" s="13" customFormat="1">
      <c r="A50" s="350"/>
      <c r="B50" s="371" t="s">
        <v>140</v>
      </c>
      <c r="C50" s="304" t="s">
        <v>599</v>
      </c>
      <c r="D50" s="304"/>
      <c r="E50" s="295">
        <v>0.8</v>
      </c>
      <c r="F50" s="345">
        <v>981135000</v>
      </c>
      <c r="G50" s="296"/>
      <c r="H50" s="295">
        <v>0.95</v>
      </c>
      <c r="I50" s="296">
        <v>1079248500</v>
      </c>
    </row>
    <row r="51" spans="1:9" s="2" customFormat="1" ht="38.25">
      <c r="A51" s="349" t="s">
        <v>1351</v>
      </c>
      <c r="B51" s="306" t="s">
        <v>51</v>
      </c>
      <c r="C51" s="306" t="s">
        <v>52</v>
      </c>
      <c r="D51" s="306"/>
      <c r="E51" s="307">
        <v>1</v>
      </c>
      <c r="F51" s="308">
        <v>6090881639.4799995</v>
      </c>
      <c r="G51" s="308"/>
      <c r="H51" s="307">
        <v>1</v>
      </c>
      <c r="I51" s="308">
        <v>6602901639</v>
      </c>
    </row>
    <row r="52" spans="1:9" s="2" customFormat="1" ht="25.5">
      <c r="A52" s="349"/>
      <c r="B52" s="372"/>
      <c r="C52" s="281" t="s">
        <v>53</v>
      </c>
      <c r="D52" s="294"/>
      <c r="E52" s="310">
        <v>1</v>
      </c>
      <c r="F52" s="284"/>
      <c r="G52" s="284"/>
      <c r="H52" s="311">
        <v>1</v>
      </c>
      <c r="I52" s="284"/>
    </row>
    <row r="53" spans="1:9" s="13" customFormat="1" ht="38.25">
      <c r="A53" s="350"/>
      <c r="B53" s="367" t="s">
        <v>54</v>
      </c>
      <c r="C53" s="285" t="s">
        <v>52</v>
      </c>
      <c r="D53" s="292"/>
      <c r="E53" s="312">
        <v>0.9</v>
      </c>
      <c r="F53" s="345">
        <v>517500000</v>
      </c>
      <c r="G53" s="313"/>
      <c r="H53" s="293"/>
      <c r="I53" s="345">
        <v>550000000</v>
      </c>
    </row>
    <row r="54" spans="1:9" s="2" customFormat="1">
      <c r="A54" s="349" t="s">
        <v>244</v>
      </c>
      <c r="B54" s="315" t="s">
        <v>55</v>
      </c>
      <c r="C54" s="315" t="s">
        <v>56</v>
      </c>
      <c r="D54" s="315"/>
      <c r="E54" s="316">
        <v>0.55000000000000004</v>
      </c>
      <c r="F54" s="345">
        <v>402500000</v>
      </c>
      <c r="G54" s="317"/>
      <c r="H54" s="318">
        <v>0.55000000000000004</v>
      </c>
      <c r="I54" s="317">
        <v>462875000</v>
      </c>
    </row>
    <row r="55" spans="1:9" s="13" customFormat="1" ht="25.5">
      <c r="A55" s="350"/>
      <c r="B55" s="371" t="s">
        <v>57</v>
      </c>
      <c r="C55" s="304" t="s">
        <v>58</v>
      </c>
      <c r="D55" s="304"/>
      <c r="E55" s="316">
        <v>0.95</v>
      </c>
      <c r="F55" s="345">
        <v>230000000</v>
      </c>
      <c r="G55" s="317"/>
      <c r="H55" s="318">
        <v>0.95</v>
      </c>
      <c r="I55" s="317">
        <v>264500000</v>
      </c>
    </row>
    <row r="56" spans="1:9" s="13" customFormat="1" ht="38.25">
      <c r="A56" s="350"/>
      <c r="B56" s="371" t="s">
        <v>59</v>
      </c>
      <c r="C56" s="304" t="s">
        <v>60</v>
      </c>
      <c r="D56" s="304"/>
      <c r="E56" s="319" t="s">
        <v>587</v>
      </c>
      <c r="F56" s="345">
        <v>345000000</v>
      </c>
      <c r="G56" s="317"/>
      <c r="H56" s="320" t="s">
        <v>587</v>
      </c>
      <c r="I56" s="317">
        <v>396750000</v>
      </c>
    </row>
    <row r="57" spans="1:9" s="13" customFormat="1" ht="38.25">
      <c r="A57" s="350"/>
      <c r="B57" s="371" t="s">
        <v>61</v>
      </c>
      <c r="C57" s="304" t="s">
        <v>62</v>
      </c>
      <c r="D57" s="304"/>
      <c r="E57" s="321">
        <v>100</v>
      </c>
      <c r="F57" s="345">
        <v>402500000</v>
      </c>
      <c r="G57" s="317"/>
      <c r="H57" s="319">
        <v>100</v>
      </c>
      <c r="I57" s="317">
        <v>462875000</v>
      </c>
    </row>
    <row r="58" spans="1:9" s="13" customFormat="1" ht="25.5">
      <c r="A58" s="350"/>
      <c r="B58" s="315" t="s">
        <v>63</v>
      </c>
      <c r="C58" s="304" t="s">
        <v>64</v>
      </c>
      <c r="D58" s="304"/>
      <c r="E58" s="322" t="s">
        <v>22</v>
      </c>
      <c r="F58" s="345">
        <v>402500000</v>
      </c>
      <c r="G58" s="317"/>
      <c r="H58" s="323" t="s">
        <v>22</v>
      </c>
      <c r="I58" s="324">
        <v>462875000</v>
      </c>
    </row>
    <row r="59" spans="1:9" s="2" customFormat="1" ht="25.5">
      <c r="A59" s="349" t="s">
        <v>244</v>
      </c>
      <c r="B59" s="315" t="s">
        <v>65</v>
      </c>
      <c r="C59" s="304" t="s">
        <v>66</v>
      </c>
      <c r="D59" s="304"/>
      <c r="E59" s="295">
        <v>1</v>
      </c>
      <c r="F59" s="345">
        <v>230000000</v>
      </c>
      <c r="G59" s="317"/>
      <c r="H59" s="295">
        <v>1</v>
      </c>
      <c r="I59" s="324">
        <v>264500000</v>
      </c>
    </row>
    <row r="60" spans="1:9" s="2" customFormat="1" ht="25.5">
      <c r="A60" s="349"/>
      <c r="B60" s="315" t="s">
        <v>588</v>
      </c>
      <c r="C60" s="304" t="s">
        <v>67</v>
      </c>
      <c r="D60" s="304"/>
      <c r="E60" s="325" t="s">
        <v>586</v>
      </c>
      <c r="F60" s="345">
        <v>287500000</v>
      </c>
      <c r="G60" s="317"/>
      <c r="H60" s="322" t="s">
        <v>586</v>
      </c>
      <c r="I60" s="324">
        <v>330625000</v>
      </c>
    </row>
    <row r="61" spans="1:9" s="2" customFormat="1" ht="25.5">
      <c r="A61" s="349" t="s">
        <v>244</v>
      </c>
      <c r="B61" s="315" t="s">
        <v>68</v>
      </c>
      <c r="C61" s="304" t="s">
        <v>69</v>
      </c>
      <c r="D61" s="304"/>
      <c r="E61" s="295">
        <v>1</v>
      </c>
      <c r="F61" s="345">
        <v>230000000</v>
      </c>
      <c r="G61" s="317"/>
      <c r="H61" s="295">
        <v>1</v>
      </c>
      <c r="I61" s="324">
        <v>264500000</v>
      </c>
    </row>
    <row r="62" spans="1:9" s="2" customFormat="1" ht="25.5">
      <c r="A62" s="349"/>
      <c r="B62" s="373" t="s">
        <v>70</v>
      </c>
      <c r="C62" s="326" t="s">
        <v>71</v>
      </c>
      <c r="D62" s="326"/>
      <c r="E62" s="286">
        <v>0.9</v>
      </c>
      <c r="F62" s="345">
        <v>439300000</v>
      </c>
      <c r="G62" s="287"/>
      <c r="H62" s="286">
        <v>0.9</v>
      </c>
      <c r="I62" s="345">
        <v>439300000</v>
      </c>
    </row>
    <row r="63" spans="1:9" s="2" customFormat="1" ht="25.5">
      <c r="A63" s="349" t="s">
        <v>244</v>
      </c>
      <c r="B63" s="367" t="s">
        <v>72</v>
      </c>
      <c r="C63" s="285" t="s">
        <v>73</v>
      </c>
      <c r="D63" s="285"/>
      <c r="E63" s="327" t="s">
        <v>74</v>
      </c>
      <c r="F63" s="345">
        <v>735567939.4799999</v>
      </c>
      <c r="G63" s="328"/>
      <c r="H63" s="327" t="s">
        <v>74</v>
      </c>
      <c r="I63" s="345">
        <v>735587939</v>
      </c>
    </row>
    <row r="64" spans="1:9" s="13" customFormat="1" ht="25.5">
      <c r="A64" s="350"/>
      <c r="B64" s="367" t="s">
        <v>75</v>
      </c>
      <c r="C64" s="285" t="s">
        <v>76</v>
      </c>
      <c r="D64" s="285"/>
      <c r="E64" s="329">
        <v>0.95</v>
      </c>
      <c r="F64" s="345">
        <v>1000000000</v>
      </c>
      <c r="G64" s="328"/>
      <c r="H64" s="330">
        <v>0.95</v>
      </c>
      <c r="I64" s="345">
        <v>1100000000</v>
      </c>
    </row>
    <row r="65" spans="1:9" s="13" customFormat="1" ht="25.5">
      <c r="A65" s="350"/>
      <c r="B65" s="367" t="s">
        <v>77</v>
      </c>
      <c r="C65" s="285" t="s">
        <v>78</v>
      </c>
      <c r="D65" s="285"/>
      <c r="E65" s="331">
        <v>1</v>
      </c>
      <c r="F65" s="345">
        <v>668513700</v>
      </c>
      <c r="G65" s="287"/>
      <c r="H65" s="331">
        <v>1</v>
      </c>
      <c r="I65" s="345">
        <v>668513700</v>
      </c>
    </row>
    <row r="66" spans="1:9" s="13" customFormat="1" ht="25.5">
      <c r="A66" s="350"/>
      <c r="B66" s="367" t="s">
        <v>79</v>
      </c>
      <c r="C66" s="285" t="s">
        <v>80</v>
      </c>
      <c r="D66" s="285"/>
      <c r="E66" s="331">
        <v>1</v>
      </c>
      <c r="F66" s="345">
        <v>200000000</v>
      </c>
      <c r="G66" s="287"/>
      <c r="H66" s="331">
        <v>1</v>
      </c>
      <c r="I66" s="345">
        <v>200000000</v>
      </c>
    </row>
    <row r="67" spans="1:9" s="13" customFormat="1" ht="38.25">
      <c r="A67" s="350" t="s">
        <v>1352</v>
      </c>
      <c r="B67" s="306" t="s">
        <v>81</v>
      </c>
      <c r="C67" s="306" t="s">
        <v>1325</v>
      </c>
      <c r="D67" s="306"/>
      <c r="E67" s="332" t="s">
        <v>589</v>
      </c>
      <c r="F67" s="333">
        <v>2000000000</v>
      </c>
      <c r="G67" s="333"/>
      <c r="H67" s="332" t="s">
        <v>589</v>
      </c>
      <c r="I67" s="333">
        <v>2065000000</v>
      </c>
    </row>
    <row r="68" spans="1:9" s="2" customFormat="1" ht="25.5">
      <c r="A68" s="349" t="s">
        <v>244</v>
      </c>
      <c r="B68" s="371" t="s">
        <v>82</v>
      </c>
      <c r="C68" s="304" t="s">
        <v>84</v>
      </c>
      <c r="D68" s="304"/>
      <c r="E68" s="334" t="s">
        <v>589</v>
      </c>
      <c r="F68" s="345">
        <v>1500000000</v>
      </c>
      <c r="G68" s="317"/>
      <c r="H68" s="305">
        <v>0.54549999999999998</v>
      </c>
      <c r="I68" s="345">
        <v>1540000000</v>
      </c>
    </row>
    <row r="69" spans="1:9" s="2" customFormat="1" ht="25.5">
      <c r="A69" s="349"/>
      <c r="B69" s="371" t="s">
        <v>83</v>
      </c>
      <c r="C69" s="304" t="s">
        <v>85</v>
      </c>
      <c r="D69" s="304"/>
      <c r="E69" s="335">
        <v>1</v>
      </c>
      <c r="F69" s="345">
        <v>500000000</v>
      </c>
      <c r="G69" s="317"/>
      <c r="H69" s="335">
        <v>1</v>
      </c>
      <c r="I69" s="345">
        <v>525000000</v>
      </c>
    </row>
    <row r="70" spans="1:9" s="13" customFormat="1" ht="25.5">
      <c r="A70" s="350" t="s">
        <v>1353</v>
      </c>
      <c r="B70" s="281" t="s">
        <v>105</v>
      </c>
      <c r="C70" s="281" t="s">
        <v>106</v>
      </c>
      <c r="D70" s="281"/>
      <c r="E70" s="289">
        <v>0.16</v>
      </c>
      <c r="F70" s="283">
        <v>1620000000</v>
      </c>
      <c r="G70" s="283"/>
      <c r="H70" s="289">
        <v>0.15</v>
      </c>
      <c r="I70" s="283">
        <v>1800000000</v>
      </c>
    </row>
    <row r="71" spans="1:9" s="2" customFormat="1" ht="25.5">
      <c r="A71" s="349" t="s">
        <v>244</v>
      </c>
      <c r="B71" s="367" t="s">
        <v>107</v>
      </c>
      <c r="C71" s="285" t="s">
        <v>1326</v>
      </c>
      <c r="D71" s="285"/>
      <c r="E71" s="286">
        <v>0.25</v>
      </c>
      <c r="F71" s="345">
        <v>400000000</v>
      </c>
      <c r="G71" s="287"/>
      <c r="H71" s="286">
        <v>0.27</v>
      </c>
      <c r="I71" s="345">
        <v>450000000</v>
      </c>
    </row>
    <row r="72" spans="1:9" s="13" customFormat="1">
      <c r="A72" s="350"/>
      <c r="B72" s="367" t="s">
        <v>108</v>
      </c>
      <c r="C72" s="285" t="s">
        <v>1327</v>
      </c>
      <c r="D72" s="285"/>
      <c r="E72" s="286">
        <v>0.28000000000000003</v>
      </c>
      <c r="F72" s="345">
        <v>450000000</v>
      </c>
      <c r="G72" s="287"/>
      <c r="H72" s="286">
        <v>0.3</v>
      </c>
      <c r="I72" s="345">
        <v>500000000</v>
      </c>
    </row>
    <row r="73" spans="1:9" s="13" customFormat="1" ht="38.25">
      <c r="A73" s="350"/>
      <c r="B73" s="367" t="s">
        <v>109</v>
      </c>
      <c r="C73" s="285" t="s">
        <v>126</v>
      </c>
      <c r="D73" s="285"/>
      <c r="E73" s="286">
        <v>0.35</v>
      </c>
      <c r="F73" s="345">
        <v>550000000</v>
      </c>
      <c r="G73" s="287"/>
      <c r="H73" s="286">
        <v>0.35</v>
      </c>
      <c r="I73" s="345">
        <v>600000000</v>
      </c>
    </row>
    <row r="74" spans="1:9" s="13" customFormat="1" ht="25.5">
      <c r="A74" s="350"/>
      <c r="B74" s="367" t="s">
        <v>110</v>
      </c>
      <c r="C74" s="285" t="s">
        <v>1328</v>
      </c>
      <c r="D74" s="285"/>
      <c r="E74" s="286">
        <v>0.63</v>
      </c>
      <c r="F74" s="345">
        <v>220000000</v>
      </c>
      <c r="G74" s="287"/>
      <c r="H74" s="286">
        <v>0.64</v>
      </c>
      <c r="I74" s="345">
        <v>250000000</v>
      </c>
    </row>
    <row r="75" spans="1:9" s="13" customFormat="1" ht="25.5">
      <c r="A75" s="350" t="s">
        <v>1354</v>
      </c>
      <c r="B75" s="281" t="s">
        <v>114</v>
      </c>
      <c r="C75" s="281" t="s">
        <v>115</v>
      </c>
      <c r="D75" s="281"/>
      <c r="E75" s="289">
        <v>0.4</v>
      </c>
      <c r="F75" s="283">
        <v>4255000000</v>
      </c>
      <c r="G75" s="283"/>
      <c r="H75" s="289">
        <v>0.45</v>
      </c>
      <c r="I75" s="283">
        <v>4600000000</v>
      </c>
    </row>
    <row r="76" spans="1:9" s="2" customFormat="1">
      <c r="A76" s="349" t="s">
        <v>244</v>
      </c>
      <c r="B76" s="369" t="s">
        <v>590</v>
      </c>
      <c r="C76" s="285" t="s">
        <v>591</v>
      </c>
      <c r="D76" s="285"/>
      <c r="E76" s="295" t="s">
        <v>592</v>
      </c>
      <c r="F76" s="345">
        <v>1460000000</v>
      </c>
      <c r="G76" s="296"/>
      <c r="H76" s="295" t="s">
        <v>1329</v>
      </c>
      <c r="I76" s="345">
        <v>1500000000</v>
      </c>
    </row>
    <row r="77" spans="1:9" s="13" customFormat="1" ht="25.5">
      <c r="A77" s="350"/>
      <c r="B77" s="367" t="s">
        <v>593</v>
      </c>
      <c r="C77" s="285" t="s">
        <v>1330</v>
      </c>
      <c r="D77" s="285"/>
      <c r="E77" s="335">
        <v>1</v>
      </c>
      <c r="F77" s="345">
        <v>600000000</v>
      </c>
      <c r="G77" s="324"/>
      <c r="H77" s="335">
        <v>1</v>
      </c>
      <c r="I77" s="345">
        <v>670000000</v>
      </c>
    </row>
    <row r="78" spans="1:9" s="13" customFormat="1" ht="25.5">
      <c r="A78" s="350" t="s">
        <v>244</v>
      </c>
      <c r="B78" s="367" t="s">
        <v>594</v>
      </c>
      <c r="C78" s="285" t="s">
        <v>116</v>
      </c>
      <c r="D78" s="285"/>
      <c r="E78" s="336">
        <v>0.4</v>
      </c>
      <c r="F78" s="345">
        <v>300000000</v>
      </c>
      <c r="G78" s="337"/>
      <c r="H78" s="336">
        <v>0.5</v>
      </c>
      <c r="I78" s="345">
        <v>375000000</v>
      </c>
    </row>
    <row r="79" spans="1:9" s="13" customFormat="1" ht="25.5">
      <c r="A79" s="350"/>
      <c r="B79" s="367" t="s">
        <v>117</v>
      </c>
      <c r="C79" s="285" t="s">
        <v>118</v>
      </c>
      <c r="D79" s="285"/>
      <c r="E79" s="336">
        <v>1</v>
      </c>
      <c r="F79" s="345">
        <v>600000000</v>
      </c>
      <c r="G79" s="337"/>
      <c r="H79" s="336">
        <v>1</v>
      </c>
      <c r="I79" s="345">
        <v>675000000</v>
      </c>
    </row>
    <row r="80" spans="1:9" s="13" customFormat="1" ht="25.5">
      <c r="A80" s="350"/>
      <c r="B80" s="367" t="s">
        <v>119</v>
      </c>
      <c r="C80" s="285" t="s">
        <v>120</v>
      </c>
      <c r="D80" s="285"/>
      <c r="E80" s="336">
        <v>0.9</v>
      </c>
      <c r="F80" s="345">
        <v>735000000</v>
      </c>
      <c r="G80" s="337"/>
      <c r="H80" s="336">
        <v>1</v>
      </c>
      <c r="I80" s="345">
        <v>780000000</v>
      </c>
    </row>
    <row r="81" spans="1:10" s="2" customFormat="1" ht="38.25">
      <c r="A81" s="349" t="s">
        <v>244</v>
      </c>
      <c r="B81" s="367" t="s">
        <v>121</v>
      </c>
      <c r="C81" s="285" t="s">
        <v>1331</v>
      </c>
      <c r="D81" s="285"/>
      <c r="E81" s="336">
        <v>0.7</v>
      </c>
      <c r="F81" s="345">
        <v>560000000</v>
      </c>
      <c r="G81" s="337"/>
      <c r="H81" s="336">
        <v>0.8</v>
      </c>
      <c r="I81" s="345">
        <v>600000000</v>
      </c>
      <c r="J81" s="13"/>
    </row>
    <row r="82" spans="1:10" s="13" customFormat="1" ht="25.5">
      <c r="A82" s="350" t="s">
        <v>1355</v>
      </c>
      <c r="B82" s="281" t="s">
        <v>111</v>
      </c>
      <c r="C82" s="281" t="s">
        <v>112</v>
      </c>
      <c r="D82" s="281"/>
      <c r="E82" s="289">
        <v>0.8</v>
      </c>
      <c r="F82" s="283">
        <v>5300000000</v>
      </c>
      <c r="G82" s="283"/>
      <c r="H82" s="289">
        <v>0.85</v>
      </c>
      <c r="I82" s="283">
        <v>5900000000</v>
      </c>
    </row>
    <row r="83" spans="1:10" s="13" customFormat="1" ht="38.25">
      <c r="A83" s="350" t="s">
        <v>244</v>
      </c>
      <c r="B83" s="371" t="s">
        <v>122</v>
      </c>
      <c r="C83" s="314" t="s">
        <v>123</v>
      </c>
      <c r="D83" s="314"/>
      <c r="E83" s="338">
        <v>10</v>
      </c>
      <c r="F83" s="345">
        <v>2500000000</v>
      </c>
      <c r="G83" s="324"/>
      <c r="H83" s="338">
        <v>10</v>
      </c>
      <c r="I83" s="345">
        <v>2900000000</v>
      </c>
    </row>
    <row r="84" spans="1:10" s="13" customFormat="1" ht="51">
      <c r="A84" s="350"/>
      <c r="B84" s="371" t="s">
        <v>124</v>
      </c>
      <c r="C84" s="314" t="s">
        <v>125</v>
      </c>
      <c r="D84" s="314"/>
      <c r="E84" s="325" t="s">
        <v>113</v>
      </c>
      <c r="F84" s="345">
        <v>2800000000</v>
      </c>
      <c r="G84" s="324"/>
      <c r="H84" s="325" t="s">
        <v>1332</v>
      </c>
      <c r="I84" s="345">
        <v>3000000000</v>
      </c>
    </row>
    <row r="85" spans="1:10" s="13" customFormat="1" ht="25.5">
      <c r="A85" s="350" t="s">
        <v>1356</v>
      </c>
      <c r="B85" s="306" t="s">
        <v>142</v>
      </c>
      <c r="C85" s="306" t="s">
        <v>1333</v>
      </c>
      <c r="D85" s="306"/>
      <c r="E85" s="339">
        <v>1</v>
      </c>
      <c r="F85" s="308">
        <v>2887439000</v>
      </c>
      <c r="G85" s="308"/>
      <c r="H85" s="339">
        <v>1</v>
      </c>
      <c r="I85" s="308">
        <v>3176182900</v>
      </c>
    </row>
    <row r="86" spans="1:10" s="13" customFormat="1" ht="25.5">
      <c r="A86" s="350"/>
      <c r="B86" s="371" t="s">
        <v>143</v>
      </c>
      <c r="C86" s="304" t="s">
        <v>151</v>
      </c>
      <c r="D86" s="304"/>
      <c r="E86" s="340" t="s">
        <v>158</v>
      </c>
      <c r="F86" s="345">
        <v>450000000</v>
      </c>
      <c r="G86" s="296"/>
      <c r="H86" s="340" t="s">
        <v>158</v>
      </c>
      <c r="I86" s="296">
        <v>495000000</v>
      </c>
    </row>
    <row r="87" spans="1:10" s="2" customFormat="1">
      <c r="A87" s="349" t="s">
        <v>244</v>
      </c>
      <c r="B87" s="371" t="s">
        <v>144</v>
      </c>
      <c r="C87" s="304" t="s">
        <v>152</v>
      </c>
      <c r="D87" s="304"/>
      <c r="E87" s="340" t="s">
        <v>159</v>
      </c>
      <c r="F87" s="345">
        <v>588719000</v>
      </c>
      <c r="G87" s="296"/>
      <c r="H87" s="340" t="s">
        <v>159</v>
      </c>
      <c r="I87" s="296">
        <v>647590900</v>
      </c>
    </row>
    <row r="88" spans="1:10" s="13" customFormat="1">
      <c r="A88" s="350"/>
      <c r="B88" s="371" t="s">
        <v>145</v>
      </c>
      <c r="C88" s="304" t="s">
        <v>153</v>
      </c>
      <c r="D88" s="304"/>
      <c r="E88" s="340" t="s">
        <v>160</v>
      </c>
      <c r="F88" s="345">
        <v>189568000</v>
      </c>
      <c r="G88" s="296"/>
      <c r="H88" s="340" t="s">
        <v>160</v>
      </c>
      <c r="I88" s="296">
        <v>208524800</v>
      </c>
    </row>
    <row r="89" spans="1:10" s="13" customFormat="1" ht="25.5">
      <c r="A89" s="350" t="s">
        <v>244</v>
      </c>
      <c r="B89" s="371" t="s">
        <v>146</v>
      </c>
      <c r="C89" s="304" t="s">
        <v>154</v>
      </c>
      <c r="D89" s="304"/>
      <c r="E89" s="340" t="s">
        <v>161</v>
      </c>
      <c r="F89" s="345">
        <v>257617000</v>
      </c>
      <c r="G89" s="296"/>
      <c r="H89" s="340" t="s">
        <v>161</v>
      </c>
      <c r="I89" s="296">
        <v>283378700</v>
      </c>
    </row>
    <row r="90" spans="1:10" s="2" customFormat="1" ht="25.5">
      <c r="A90" s="349" t="s">
        <v>244</v>
      </c>
      <c r="B90" s="371" t="s">
        <v>147</v>
      </c>
      <c r="C90" s="304" t="s">
        <v>155</v>
      </c>
      <c r="D90" s="304"/>
      <c r="E90" s="340" t="s">
        <v>39</v>
      </c>
      <c r="F90" s="345">
        <v>284100000</v>
      </c>
      <c r="G90" s="296"/>
      <c r="H90" s="340" t="s">
        <v>39</v>
      </c>
      <c r="I90" s="296">
        <v>312510000</v>
      </c>
    </row>
    <row r="91" spans="1:10" s="13" customFormat="1" ht="38.25">
      <c r="A91" s="350"/>
      <c r="B91" s="371" t="s">
        <v>148</v>
      </c>
      <c r="C91" s="304" t="s">
        <v>156</v>
      </c>
      <c r="D91" s="304"/>
      <c r="E91" s="340" t="s">
        <v>39</v>
      </c>
      <c r="F91" s="345">
        <v>292820000</v>
      </c>
      <c r="G91" s="296"/>
      <c r="H91" s="340" t="s">
        <v>39</v>
      </c>
      <c r="I91" s="296">
        <v>322102000</v>
      </c>
    </row>
    <row r="92" spans="1:10" s="13" customFormat="1" ht="38.25">
      <c r="A92" s="350" t="s">
        <v>244</v>
      </c>
      <c r="B92" s="371" t="s">
        <v>149</v>
      </c>
      <c r="C92" s="304" t="s">
        <v>1334</v>
      </c>
      <c r="D92" s="304"/>
      <c r="E92" s="340" t="s">
        <v>39</v>
      </c>
      <c r="F92" s="345">
        <v>605000000</v>
      </c>
      <c r="G92" s="296"/>
      <c r="H92" s="340" t="s">
        <v>39</v>
      </c>
      <c r="I92" s="296">
        <v>665500000</v>
      </c>
    </row>
    <row r="93" spans="1:10" s="2" customFormat="1" ht="25.5">
      <c r="A93" s="349" t="s">
        <v>244</v>
      </c>
      <c r="B93" s="371" t="s">
        <v>150</v>
      </c>
      <c r="C93" s="304" t="s">
        <v>157</v>
      </c>
      <c r="D93" s="304"/>
      <c r="E93" s="340" t="s">
        <v>162</v>
      </c>
      <c r="F93" s="345">
        <v>219615000</v>
      </c>
      <c r="G93" s="296"/>
      <c r="H93" s="340" t="s">
        <v>162</v>
      </c>
      <c r="I93" s="296">
        <v>241576500</v>
      </c>
    </row>
    <row r="94" spans="1:10" s="13" customFormat="1">
      <c r="A94" s="350"/>
      <c r="B94" s="367"/>
      <c r="C94" s="285" t="s">
        <v>1335</v>
      </c>
      <c r="D94" s="285"/>
      <c r="E94" s="341" t="s">
        <v>1336</v>
      </c>
      <c r="F94" s="345">
        <v>0</v>
      </c>
      <c r="G94" s="287"/>
      <c r="H94" s="341" t="s">
        <v>1336</v>
      </c>
      <c r="I94" s="287"/>
    </row>
    <row r="95" spans="1:10" s="13" customFormat="1" ht="25.5">
      <c r="A95" s="350" t="s">
        <v>244</v>
      </c>
      <c r="B95" s="367"/>
      <c r="C95" s="285" t="s">
        <v>1337</v>
      </c>
      <c r="D95" s="285"/>
      <c r="E95" s="341" t="s">
        <v>1336</v>
      </c>
      <c r="F95" s="345">
        <v>0</v>
      </c>
      <c r="G95" s="287"/>
      <c r="H95" s="341" t="s">
        <v>1336</v>
      </c>
      <c r="I95" s="287"/>
    </row>
    <row r="96" spans="1:10" s="13" customFormat="1" ht="51">
      <c r="A96" s="350" t="s">
        <v>1357</v>
      </c>
      <c r="B96" s="306" t="s">
        <v>163</v>
      </c>
      <c r="C96" s="306" t="s">
        <v>1338</v>
      </c>
      <c r="D96" s="309"/>
      <c r="E96" s="339">
        <v>1</v>
      </c>
      <c r="F96" s="308">
        <v>314600000</v>
      </c>
      <c r="G96" s="308"/>
      <c r="H96" s="339">
        <v>1</v>
      </c>
      <c r="I96" s="308">
        <v>346060000</v>
      </c>
    </row>
    <row r="97" spans="1:9" s="13" customFormat="1" ht="25.5">
      <c r="A97" s="350"/>
      <c r="B97" s="371" t="s">
        <v>164</v>
      </c>
      <c r="C97" s="304" t="s">
        <v>165</v>
      </c>
      <c r="D97" s="304"/>
      <c r="E97" s="318" t="s">
        <v>436</v>
      </c>
      <c r="F97" s="345">
        <v>314600000</v>
      </c>
      <c r="G97" s="296"/>
      <c r="H97" s="318" t="s">
        <v>39</v>
      </c>
      <c r="I97" s="296">
        <v>346060000</v>
      </c>
    </row>
    <row r="98" spans="1:9" s="13" customFormat="1" ht="25.5">
      <c r="A98" s="350" t="s">
        <v>1358</v>
      </c>
      <c r="B98" s="306" t="s">
        <v>7</v>
      </c>
      <c r="C98" s="306" t="s">
        <v>166</v>
      </c>
      <c r="D98" s="309"/>
      <c r="E98" s="307">
        <v>1</v>
      </c>
      <c r="F98" s="308">
        <v>1860884000</v>
      </c>
      <c r="G98" s="308"/>
      <c r="H98" s="307">
        <v>1</v>
      </c>
      <c r="I98" s="308">
        <v>2046972400</v>
      </c>
    </row>
    <row r="99" spans="1:9" s="13" customFormat="1">
      <c r="A99" s="350"/>
      <c r="B99" s="371" t="s">
        <v>167</v>
      </c>
      <c r="C99" s="304" t="s">
        <v>168</v>
      </c>
      <c r="D99" s="304"/>
      <c r="E99" s="317">
        <v>4000</v>
      </c>
      <c r="F99" s="345">
        <v>6149000</v>
      </c>
      <c r="G99" s="296"/>
      <c r="H99" s="317">
        <v>4000</v>
      </c>
      <c r="I99" s="296">
        <v>6763900</v>
      </c>
    </row>
    <row r="100" spans="1:9" s="13" customFormat="1" ht="25.5">
      <c r="A100" s="350"/>
      <c r="B100" s="371" t="s">
        <v>169</v>
      </c>
      <c r="C100" s="304" t="s">
        <v>170</v>
      </c>
      <c r="D100" s="304"/>
      <c r="E100" s="322" t="s">
        <v>171</v>
      </c>
      <c r="F100" s="345">
        <v>663237000</v>
      </c>
      <c r="G100" s="296"/>
      <c r="H100" s="322" t="s">
        <v>171</v>
      </c>
      <c r="I100" s="296">
        <v>729560700</v>
      </c>
    </row>
    <row r="101" spans="1:9" s="13" customFormat="1">
      <c r="A101" s="350"/>
      <c r="B101" s="371" t="s">
        <v>172</v>
      </c>
      <c r="C101" s="304" t="s">
        <v>173</v>
      </c>
      <c r="D101" s="304"/>
      <c r="E101" s="322" t="s">
        <v>174</v>
      </c>
      <c r="F101" s="345">
        <v>234131000</v>
      </c>
      <c r="G101" s="296"/>
      <c r="H101" s="322" t="s">
        <v>174</v>
      </c>
      <c r="I101" s="296">
        <v>257544100</v>
      </c>
    </row>
    <row r="102" spans="1:9" s="2" customFormat="1">
      <c r="A102" s="349"/>
      <c r="B102" s="371" t="s">
        <v>175</v>
      </c>
      <c r="C102" s="304" t="s">
        <v>176</v>
      </c>
      <c r="D102" s="304"/>
      <c r="E102" s="322" t="s">
        <v>177</v>
      </c>
      <c r="F102" s="345">
        <v>165502000</v>
      </c>
      <c r="G102" s="296"/>
      <c r="H102" s="322" t="s">
        <v>177</v>
      </c>
      <c r="I102" s="296">
        <v>182052200</v>
      </c>
    </row>
    <row r="103" spans="1:9" s="13" customFormat="1">
      <c r="A103" s="350"/>
      <c r="B103" s="371" t="s">
        <v>178</v>
      </c>
      <c r="C103" s="304" t="s">
        <v>179</v>
      </c>
      <c r="D103" s="304"/>
      <c r="E103" s="322" t="s">
        <v>180</v>
      </c>
      <c r="F103" s="345">
        <v>96198000</v>
      </c>
      <c r="G103" s="296"/>
      <c r="H103" s="322" t="s">
        <v>180</v>
      </c>
      <c r="I103" s="296">
        <v>105817800</v>
      </c>
    </row>
    <row r="104" spans="1:9" s="2" customFormat="1">
      <c r="A104" s="349" t="s">
        <v>244</v>
      </c>
      <c r="B104" s="371" t="s">
        <v>181</v>
      </c>
      <c r="C104" s="304" t="s">
        <v>182</v>
      </c>
      <c r="D104" s="304"/>
      <c r="E104" s="322" t="s">
        <v>183</v>
      </c>
      <c r="F104" s="345">
        <v>22108000</v>
      </c>
      <c r="G104" s="296"/>
      <c r="H104" s="322" t="s">
        <v>183</v>
      </c>
      <c r="I104" s="296">
        <v>24318800</v>
      </c>
    </row>
    <row r="105" spans="1:9" s="13" customFormat="1" ht="25.5">
      <c r="A105" s="350"/>
      <c r="B105" s="371" t="s">
        <v>184</v>
      </c>
      <c r="C105" s="304" t="s">
        <v>185</v>
      </c>
      <c r="D105" s="304"/>
      <c r="E105" s="322" t="s">
        <v>186</v>
      </c>
      <c r="F105" s="345">
        <v>17569000</v>
      </c>
      <c r="G105" s="296"/>
      <c r="H105" s="322" t="s">
        <v>186</v>
      </c>
      <c r="I105" s="296">
        <v>19325900</v>
      </c>
    </row>
    <row r="106" spans="1:9" s="13" customFormat="1" ht="25.5">
      <c r="A106" s="350" t="s">
        <v>244</v>
      </c>
      <c r="B106" s="371" t="s">
        <v>187</v>
      </c>
      <c r="C106" s="304" t="s">
        <v>188</v>
      </c>
      <c r="D106" s="304"/>
      <c r="E106" s="322" t="s">
        <v>189</v>
      </c>
      <c r="F106" s="345">
        <v>26354000</v>
      </c>
      <c r="G106" s="296"/>
      <c r="H106" s="322" t="s">
        <v>189</v>
      </c>
      <c r="I106" s="296">
        <v>28989400</v>
      </c>
    </row>
    <row r="107" spans="1:9" s="13" customFormat="1">
      <c r="A107" s="350"/>
      <c r="B107" s="371" t="s">
        <v>190</v>
      </c>
      <c r="C107" s="304" t="s">
        <v>191</v>
      </c>
      <c r="D107" s="304"/>
      <c r="E107" s="322" t="s">
        <v>192</v>
      </c>
      <c r="F107" s="345">
        <v>58564000</v>
      </c>
      <c r="G107" s="296"/>
      <c r="H107" s="322" t="s">
        <v>192</v>
      </c>
      <c r="I107" s="296">
        <v>64420400</v>
      </c>
    </row>
    <row r="108" spans="1:9" s="13" customFormat="1" ht="25.5">
      <c r="A108" s="350"/>
      <c r="B108" s="371" t="s">
        <v>193</v>
      </c>
      <c r="C108" s="304" t="s">
        <v>194</v>
      </c>
      <c r="D108" s="304"/>
      <c r="E108" s="322" t="s">
        <v>195</v>
      </c>
      <c r="F108" s="345">
        <v>571072000</v>
      </c>
      <c r="G108" s="296"/>
      <c r="H108" s="322" t="s">
        <v>195</v>
      </c>
      <c r="I108" s="296">
        <v>628179200</v>
      </c>
    </row>
    <row r="109" spans="1:9" s="13" customFormat="1" ht="25.5">
      <c r="A109" s="350" t="s">
        <v>1359</v>
      </c>
      <c r="B109" s="306" t="s">
        <v>15</v>
      </c>
      <c r="C109" s="306" t="s">
        <v>600</v>
      </c>
      <c r="D109" s="309"/>
      <c r="E109" s="307">
        <v>1</v>
      </c>
      <c r="F109" s="308">
        <v>2369249000</v>
      </c>
      <c r="G109" s="308"/>
      <c r="H109" s="307">
        <v>1</v>
      </c>
      <c r="I109" s="308">
        <v>2606173900</v>
      </c>
    </row>
    <row r="110" spans="1:9" s="13" customFormat="1">
      <c r="A110" s="350"/>
      <c r="B110" s="371" t="s">
        <v>196</v>
      </c>
      <c r="C110" s="304" t="s">
        <v>197</v>
      </c>
      <c r="D110" s="304"/>
      <c r="E110" s="322">
        <v>2</v>
      </c>
      <c r="F110" s="345">
        <v>750000000</v>
      </c>
      <c r="G110" s="296"/>
      <c r="H110" s="322">
        <v>0</v>
      </c>
      <c r="I110" s="296">
        <v>825000000</v>
      </c>
    </row>
    <row r="111" spans="1:9" s="13" customFormat="1" ht="25.5">
      <c r="A111" s="350"/>
      <c r="B111" s="371" t="s">
        <v>198</v>
      </c>
      <c r="C111" s="304" t="s">
        <v>199</v>
      </c>
      <c r="D111" s="304"/>
      <c r="E111" s="322" t="s">
        <v>200</v>
      </c>
      <c r="F111" s="345">
        <v>62829000</v>
      </c>
      <c r="G111" s="296"/>
      <c r="H111" s="322" t="s">
        <v>200</v>
      </c>
      <c r="I111" s="296">
        <v>69111900</v>
      </c>
    </row>
    <row r="112" spans="1:9" s="13" customFormat="1" ht="25.5">
      <c r="A112" s="350"/>
      <c r="B112" s="371" t="s">
        <v>201</v>
      </c>
      <c r="C112" s="304" t="s">
        <v>202</v>
      </c>
      <c r="D112" s="304"/>
      <c r="E112" s="322" t="s">
        <v>203</v>
      </c>
      <c r="F112" s="345">
        <v>281842000</v>
      </c>
      <c r="G112" s="296"/>
      <c r="H112" s="322" t="s">
        <v>203</v>
      </c>
      <c r="I112" s="296">
        <v>310026200</v>
      </c>
    </row>
    <row r="113" spans="1:10" s="13" customFormat="1" ht="25.5">
      <c r="A113" s="350"/>
      <c r="B113" s="371" t="s">
        <v>204</v>
      </c>
      <c r="C113" s="304" t="s">
        <v>205</v>
      </c>
      <c r="D113" s="304"/>
      <c r="E113" s="322" t="s">
        <v>206</v>
      </c>
      <c r="F113" s="345">
        <v>353033000</v>
      </c>
      <c r="G113" s="296"/>
      <c r="H113" s="322" t="s">
        <v>206</v>
      </c>
      <c r="I113" s="296">
        <v>388336300</v>
      </c>
    </row>
    <row r="114" spans="1:10" s="13" customFormat="1" ht="25.5">
      <c r="A114" s="350"/>
      <c r="B114" s="371" t="s">
        <v>207</v>
      </c>
      <c r="C114" s="304" t="s">
        <v>208</v>
      </c>
      <c r="D114" s="304"/>
      <c r="E114" s="322" t="s">
        <v>601</v>
      </c>
      <c r="F114" s="345">
        <v>558496000</v>
      </c>
      <c r="G114" s="296"/>
      <c r="H114" s="322" t="s">
        <v>1339</v>
      </c>
      <c r="I114" s="296">
        <v>614345600</v>
      </c>
    </row>
    <row r="115" spans="1:10" s="2" customFormat="1" ht="25.5">
      <c r="A115" s="349" t="s">
        <v>244</v>
      </c>
      <c r="B115" s="371" t="s">
        <v>209</v>
      </c>
      <c r="C115" s="304" t="s">
        <v>210</v>
      </c>
      <c r="D115" s="304"/>
      <c r="E115" s="322" t="s">
        <v>211</v>
      </c>
      <c r="F115" s="345">
        <v>36603000</v>
      </c>
      <c r="G115" s="296"/>
      <c r="H115" s="322" t="s">
        <v>211</v>
      </c>
      <c r="I115" s="296">
        <v>40263300</v>
      </c>
    </row>
    <row r="116" spans="1:10" s="13" customFormat="1">
      <c r="A116" s="350"/>
      <c r="B116" s="371" t="s">
        <v>212</v>
      </c>
      <c r="C116" s="304" t="s">
        <v>213</v>
      </c>
      <c r="D116" s="304"/>
      <c r="E116" s="322" t="s">
        <v>214</v>
      </c>
      <c r="F116" s="345">
        <v>326446000</v>
      </c>
      <c r="G116" s="296"/>
      <c r="H116" s="322" t="s">
        <v>214</v>
      </c>
      <c r="I116" s="296">
        <v>359090600</v>
      </c>
    </row>
    <row r="117" spans="1:10" s="13" customFormat="1">
      <c r="A117" s="350" t="s">
        <v>1360</v>
      </c>
      <c r="B117" s="306" t="s">
        <v>215</v>
      </c>
      <c r="C117" s="306" t="s">
        <v>1340</v>
      </c>
      <c r="D117" s="309"/>
      <c r="E117" s="339">
        <v>1</v>
      </c>
      <c r="F117" s="308">
        <v>230157000</v>
      </c>
      <c r="G117" s="308"/>
      <c r="H117" s="339">
        <v>1</v>
      </c>
      <c r="I117" s="308">
        <v>253172700</v>
      </c>
    </row>
    <row r="118" spans="1:10" s="13" customFormat="1" ht="25.5">
      <c r="A118" s="350"/>
      <c r="B118" s="371" t="s">
        <v>216</v>
      </c>
      <c r="C118" s="304" t="s">
        <v>217</v>
      </c>
      <c r="D118" s="304"/>
      <c r="E118" s="340" t="s">
        <v>602</v>
      </c>
      <c r="F118" s="345">
        <v>230157000</v>
      </c>
      <c r="G118" s="296"/>
      <c r="H118" s="340" t="s">
        <v>602</v>
      </c>
      <c r="I118" s="296">
        <v>253172700</v>
      </c>
    </row>
    <row r="119" spans="1:10" s="13" customFormat="1" ht="25.5">
      <c r="A119" s="350" t="s">
        <v>1361</v>
      </c>
      <c r="B119" s="306" t="s">
        <v>218</v>
      </c>
      <c r="C119" s="306" t="s">
        <v>219</v>
      </c>
      <c r="D119" s="309"/>
      <c r="E119" s="339">
        <v>1</v>
      </c>
      <c r="F119" s="308">
        <v>1140661000</v>
      </c>
      <c r="G119" s="308"/>
      <c r="H119" s="339">
        <v>1</v>
      </c>
      <c r="I119" s="308">
        <v>952529600</v>
      </c>
    </row>
    <row r="120" spans="1:10" s="13" customFormat="1" ht="25.5">
      <c r="A120" s="350"/>
      <c r="B120" s="371" t="s">
        <v>1341</v>
      </c>
      <c r="C120" s="342" t="s">
        <v>221</v>
      </c>
      <c r="D120" s="343"/>
      <c r="E120" s="346"/>
      <c r="F120" s="345">
        <v>113161000</v>
      </c>
      <c r="G120" s="296"/>
      <c r="H120" s="342" t="s">
        <v>222</v>
      </c>
      <c r="I120" s="296">
        <v>124477100</v>
      </c>
    </row>
    <row r="121" spans="1:10" s="13" customFormat="1" ht="25.5">
      <c r="A121" s="350"/>
      <c r="B121" s="371" t="s">
        <v>220</v>
      </c>
      <c r="C121" s="342" t="s">
        <v>221</v>
      </c>
      <c r="D121" s="343"/>
      <c r="E121" s="342" t="s">
        <v>222</v>
      </c>
      <c r="F121" s="345">
        <v>275000000</v>
      </c>
      <c r="G121" s="296"/>
      <c r="H121" s="342" t="s">
        <v>222</v>
      </c>
      <c r="I121" s="296">
        <v>302500</v>
      </c>
    </row>
    <row r="122" spans="1:10" s="13" customFormat="1" ht="25.5">
      <c r="A122" s="350"/>
      <c r="B122" s="371" t="s">
        <v>223</v>
      </c>
      <c r="C122" s="304" t="s">
        <v>224</v>
      </c>
      <c r="D122" s="304"/>
      <c r="E122" s="322" t="s">
        <v>225</v>
      </c>
      <c r="F122" s="345">
        <v>450000000</v>
      </c>
      <c r="G122" s="296"/>
      <c r="H122" s="322" t="s">
        <v>1342</v>
      </c>
      <c r="I122" s="296">
        <v>495000000</v>
      </c>
    </row>
    <row r="123" spans="1:10" s="2" customFormat="1">
      <c r="A123" s="349"/>
      <c r="B123" s="371" t="s">
        <v>226</v>
      </c>
      <c r="C123" s="304" t="s">
        <v>227</v>
      </c>
      <c r="D123" s="304"/>
      <c r="E123" s="295" t="s">
        <v>228</v>
      </c>
      <c r="F123" s="345">
        <v>302500000</v>
      </c>
      <c r="G123" s="296"/>
      <c r="H123" s="295" t="s">
        <v>228</v>
      </c>
      <c r="I123" s="296">
        <v>332750000</v>
      </c>
      <c r="J123" s="13"/>
    </row>
    <row r="124" spans="1:10" s="13" customFormat="1" ht="25.5">
      <c r="A124" s="350" t="s">
        <v>1362</v>
      </c>
      <c r="B124" s="306" t="s">
        <v>229</v>
      </c>
      <c r="C124" s="306" t="s">
        <v>230</v>
      </c>
      <c r="D124" s="309"/>
      <c r="E124" s="307">
        <v>1</v>
      </c>
      <c r="F124" s="308">
        <v>557300000</v>
      </c>
      <c r="G124" s="308"/>
      <c r="H124" s="307">
        <v>1</v>
      </c>
      <c r="I124" s="308">
        <v>173443000</v>
      </c>
    </row>
    <row r="125" spans="1:10" s="2" customFormat="1" ht="25.5">
      <c r="A125" s="349" t="s">
        <v>244</v>
      </c>
      <c r="B125" s="371" t="s">
        <v>231</v>
      </c>
      <c r="C125" s="344" t="s">
        <v>1343</v>
      </c>
      <c r="D125" s="344"/>
      <c r="E125" s="322" t="s">
        <v>367</v>
      </c>
      <c r="F125" s="345">
        <v>157300000</v>
      </c>
      <c r="G125" s="296"/>
      <c r="H125" s="322" t="s">
        <v>367</v>
      </c>
      <c r="I125" s="296">
        <v>173030000</v>
      </c>
    </row>
    <row r="126" spans="1:10" s="13" customFormat="1" ht="38.25">
      <c r="A126" s="350"/>
      <c r="B126" s="371" t="s">
        <v>1344</v>
      </c>
      <c r="C126" s="344" t="s">
        <v>1345</v>
      </c>
      <c r="D126" s="344"/>
      <c r="E126" s="322" t="s">
        <v>14</v>
      </c>
      <c r="F126" s="345">
        <v>400000000</v>
      </c>
      <c r="G126" s="296"/>
      <c r="H126" s="322" t="s">
        <v>14</v>
      </c>
      <c r="I126" s="296">
        <v>413000</v>
      </c>
    </row>
    <row r="127" spans="1:10" s="13" customFormat="1">
      <c r="A127" s="2092" t="s">
        <v>9</v>
      </c>
      <c r="B127" s="2093"/>
      <c r="C127" s="2093"/>
      <c r="D127" s="2093"/>
      <c r="E127" s="2094"/>
      <c r="F127" s="396">
        <v>83663434089.479996</v>
      </c>
      <c r="G127" s="5"/>
      <c r="H127" s="276"/>
      <c r="I127" s="397">
        <v>77750324094</v>
      </c>
    </row>
    <row r="128" spans="1:10" s="13" customFormat="1">
      <c r="A128" s="398"/>
      <c r="E128" s="16"/>
      <c r="H128" s="16"/>
    </row>
    <row r="129" spans="1:8" s="13" customFormat="1">
      <c r="A129" s="398"/>
      <c r="E129" s="16"/>
      <c r="H129" s="16"/>
    </row>
    <row r="130" spans="1:8" s="13" customFormat="1">
      <c r="A130" s="398"/>
      <c r="E130" s="16"/>
      <c r="H130" s="16"/>
    </row>
    <row r="131" spans="1:8" s="13" customFormat="1">
      <c r="A131" s="398"/>
      <c r="E131" s="16"/>
      <c r="H131" s="16"/>
    </row>
  </sheetData>
  <mergeCells count="7">
    <mergeCell ref="G3:G4"/>
    <mergeCell ref="H3:I3"/>
    <mergeCell ref="A127:E127"/>
    <mergeCell ref="A3:A4"/>
    <mergeCell ref="B3:B4"/>
    <mergeCell ref="C3:C4"/>
    <mergeCell ref="D3:F3"/>
  </mergeCells>
  <pageMargins left="0.78740157480314965" right="0.78740157480314965" top="0.98425196850393704" bottom="0.78740157480314965" header="0.31496062992125984" footer="0.31496062992125984"/>
  <pageSetup paperSize="10000" scale="65" orientation="landscape" horizontalDpi="4294967292" verticalDpi="0" r:id="rId1"/>
  <headerFooter>
    <oddFooter>&amp;L&amp;"-,Bold"&amp;12&amp;K03-024&amp;N RKPD Prov. Jambi Tahun 2019</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72711F-6355-43EA-9A9F-D596791F9918}">
  <sheetPr>
    <tabColor rgb="FF0070C0"/>
  </sheetPr>
  <dimension ref="A1:I218"/>
  <sheetViews>
    <sheetView topLeftCell="A159" zoomScale="85" zoomScaleNormal="85" workbookViewId="0">
      <selection activeCell="A3" sqref="A3:F163"/>
    </sheetView>
  </sheetViews>
  <sheetFormatPr defaultColWidth="8.85546875" defaultRowHeight="12.75"/>
  <cols>
    <col min="1" max="1" width="6.28515625" style="1" customWidth="1"/>
    <col min="2" max="2" width="66.5703125" style="1" customWidth="1"/>
    <col min="3" max="3" width="37.85546875" style="1" customWidth="1"/>
    <col min="4" max="5" width="18.7109375" style="1" customWidth="1"/>
    <col min="6" max="6" width="26.7109375" style="1" customWidth="1"/>
    <col min="7" max="7" width="20.7109375" style="1" customWidth="1"/>
    <col min="8" max="8" width="18.7109375" style="1" customWidth="1"/>
    <col min="9" max="9" width="26.7109375" style="1" customWidth="1"/>
    <col min="10" max="16384" width="8.85546875" style="1"/>
  </cols>
  <sheetData>
    <row r="1" spans="1:9" ht="15.75">
      <c r="A1" s="4" t="s">
        <v>718</v>
      </c>
      <c r="B1" s="4"/>
      <c r="C1" s="4"/>
    </row>
    <row r="3" spans="1:9" ht="18.600000000000001" customHeight="1">
      <c r="A3" s="2096" t="s">
        <v>0</v>
      </c>
      <c r="B3" s="2097" t="s">
        <v>1</v>
      </c>
      <c r="C3" s="2097" t="s">
        <v>2</v>
      </c>
      <c r="D3" s="2096" t="s">
        <v>605</v>
      </c>
      <c r="E3" s="2096"/>
      <c r="F3" s="2096"/>
      <c r="G3" s="2097" t="s">
        <v>6</v>
      </c>
      <c r="H3" s="2097" t="s">
        <v>606</v>
      </c>
      <c r="I3" s="2097"/>
    </row>
    <row r="4" spans="1:9" ht="31.9" customHeight="1">
      <c r="A4" s="2096"/>
      <c r="B4" s="2097"/>
      <c r="C4" s="2097"/>
      <c r="D4" s="421" t="s">
        <v>3</v>
      </c>
      <c r="E4" s="422" t="s">
        <v>4</v>
      </c>
      <c r="F4" s="422" t="s">
        <v>5</v>
      </c>
      <c r="G4" s="2097"/>
      <c r="H4" s="422" t="s">
        <v>4</v>
      </c>
      <c r="I4" s="422" t="s">
        <v>5</v>
      </c>
    </row>
    <row r="5" spans="1:9">
      <c r="A5" s="423">
        <v>1</v>
      </c>
      <c r="B5" s="423">
        <f>A5+1</f>
        <v>2</v>
      </c>
      <c r="C5" s="423">
        <f t="shared" ref="C5:I5" si="0">B5+1</f>
        <v>3</v>
      </c>
      <c r="D5" s="423">
        <f t="shared" si="0"/>
        <v>4</v>
      </c>
      <c r="E5" s="423">
        <f t="shared" si="0"/>
        <v>5</v>
      </c>
      <c r="F5" s="423">
        <f t="shared" si="0"/>
        <v>6</v>
      </c>
      <c r="G5" s="423">
        <f t="shared" si="0"/>
        <v>7</v>
      </c>
      <c r="H5" s="423">
        <f t="shared" si="0"/>
        <v>8</v>
      </c>
      <c r="I5" s="423">
        <f t="shared" si="0"/>
        <v>9</v>
      </c>
    </row>
    <row r="6" spans="1:9" s="425" customFormat="1" ht="18" customHeight="1">
      <c r="A6" s="424"/>
      <c r="B6" s="424"/>
      <c r="C6" s="424"/>
      <c r="D6" s="424"/>
      <c r="E6" s="424"/>
      <c r="F6" s="424"/>
      <c r="G6" s="424"/>
      <c r="H6" s="424"/>
      <c r="I6" s="424"/>
    </row>
    <row r="7" spans="1:9" s="425" customFormat="1" ht="18" customHeight="1">
      <c r="A7" s="426" t="s">
        <v>1510</v>
      </c>
      <c r="B7" s="427"/>
      <c r="C7" s="427"/>
      <c r="D7" s="427"/>
      <c r="E7" s="427"/>
      <c r="F7" s="427"/>
      <c r="G7" s="427"/>
      <c r="H7" s="427"/>
      <c r="I7" s="428"/>
    </row>
    <row r="8" spans="1:9" s="2" customFormat="1" ht="19.899999999999999" customHeight="1">
      <c r="A8" s="429" t="s">
        <v>1511</v>
      </c>
      <c r="B8" s="430"/>
      <c r="C8" s="431"/>
      <c r="D8" s="432"/>
      <c r="E8" s="433"/>
      <c r="F8" s="434">
        <f>F9+F22+F31+F33+F37</f>
        <v>25028000000</v>
      </c>
      <c r="G8" s="435"/>
      <c r="H8" s="433"/>
      <c r="I8" s="434">
        <f>I9+I22+I31+I33+I37</f>
        <v>27900000000</v>
      </c>
    </row>
    <row r="9" spans="1:9" s="2" customFormat="1" ht="19.899999999999999" customHeight="1">
      <c r="A9" s="54">
        <v>1</v>
      </c>
      <c r="B9" s="9" t="s">
        <v>7</v>
      </c>
      <c r="C9" s="401" t="s">
        <v>1512</v>
      </c>
      <c r="D9" s="54"/>
      <c r="E9" s="436"/>
      <c r="F9" s="437">
        <f>SUM(F10:F21)</f>
        <v>6676000000</v>
      </c>
      <c r="G9" s="18"/>
      <c r="H9" s="436"/>
      <c r="I9" s="438">
        <f>SUM(I10:I21)</f>
        <v>7356000000</v>
      </c>
    </row>
    <row r="10" spans="1:9" s="13" customFormat="1" ht="19.899999999999999" customHeight="1">
      <c r="A10" s="7"/>
      <c r="B10" s="8" t="s">
        <v>1513</v>
      </c>
      <c r="C10" s="439" t="s">
        <v>1514</v>
      </c>
      <c r="D10" s="7" t="s">
        <v>8</v>
      </c>
      <c r="E10" s="440" t="s">
        <v>1515</v>
      </c>
      <c r="F10" s="208">
        <v>93000000</v>
      </c>
      <c r="G10" s="6"/>
      <c r="H10" s="441" t="s">
        <v>1516</v>
      </c>
      <c r="I10" s="442">
        <v>102000000</v>
      </c>
    </row>
    <row r="11" spans="1:9" s="13" customFormat="1">
      <c r="A11" s="7"/>
      <c r="B11" s="8" t="s">
        <v>1517</v>
      </c>
      <c r="C11" s="439" t="s">
        <v>1236</v>
      </c>
      <c r="D11" s="7" t="s">
        <v>8</v>
      </c>
      <c r="E11" s="440" t="s">
        <v>171</v>
      </c>
      <c r="F11" s="208">
        <v>1871000000</v>
      </c>
      <c r="G11" s="6"/>
      <c r="H11" s="443" t="s">
        <v>171</v>
      </c>
      <c r="I11" s="442">
        <v>2058000000</v>
      </c>
    </row>
    <row r="12" spans="1:9" s="13" customFormat="1" ht="19.899999999999999" customHeight="1">
      <c r="A12" s="7"/>
      <c r="B12" s="8" t="s">
        <v>1518</v>
      </c>
      <c r="C12" s="439" t="s">
        <v>173</v>
      </c>
      <c r="D12" s="7" t="s">
        <v>8</v>
      </c>
      <c r="E12" s="440" t="s">
        <v>1519</v>
      </c>
      <c r="F12" s="208">
        <v>1034000000</v>
      </c>
      <c r="G12" s="6"/>
      <c r="H12" s="443" t="s">
        <v>1519</v>
      </c>
      <c r="I12" s="442">
        <v>1137000000</v>
      </c>
    </row>
    <row r="13" spans="1:9" s="13" customFormat="1" ht="19.899999999999999" customHeight="1">
      <c r="A13" s="7"/>
      <c r="B13" s="8" t="s">
        <v>388</v>
      </c>
      <c r="C13" s="439" t="s">
        <v>1239</v>
      </c>
      <c r="D13" s="7" t="s">
        <v>8</v>
      </c>
      <c r="E13" s="440" t="s">
        <v>171</v>
      </c>
      <c r="F13" s="208">
        <v>1542000000</v>
      </c>
      <c r="G13" s="6"/>
      <c r="H13" s="443" t="s">
        <v>171</v>
      </c>
      <c r="I13" s="442">
        <v>1696000000</v>
      </c>
    </row>
    <row r="14" spans="1:9" s="13" customFormat="1" ht="19.899999999999999" customHeight="1">
      <c r="A14" s="7"/>
      <c r="B14" s="8" t="s">
        <v>1520</v>
      </c>
      <c r="C14" s="439" t="s">
        <v>1521</v>
      </c>
      <c r="D14" s="7" t="s">
        <v>8</v>
      </c>
      <c r="E14" s="440" t="s">
        <v>1522</v>
      </c>
      <c r="F14" s="208">
        <v>309000000</v>
      </c>
      <c r="G14" s="6"/>
      <c r="H14" s="443" t="s">
        <v>1522</v>
      </c>
      <c r="I14" s="442">
        <v>340000000</v>
      </c>
    </row>
    <row r="15" spans="1:9" s="13" customFormat="1" ht="19.899999999999999" customHeight="1">
      <c r="A15" s="7"/>
      <c r="B15" s="8" t="s">
        <v>1523</v>
      </c>
      <c r="C15" s="439"/>
      <c r="D15" s="7" t="s">
        <v>8</v>
      </c>
      <c r="E15" s="440"/>
      <c r="F15" s="208">
        <v>227000000</v>
      </c>
      <c r="G15" s="6"/>
      <c r="H15" s="443"/>
      <c r="I15" s="442">
        <v>250000000</v>
      </c>
    </row>
    <row r="16" spans="1:9" s="13" customFormat="1" ht="19.899999999999999" customHeight="1">
      <c r="A16" s="7"/>
      <c r="B16" s="8" t="s">
        <v>1524</v>
      </c>
      <c r="C16" s="439" t="s">
        <v>1525</v>
      </c>
      <c r="D16" s="7"/>
      <c r="E16" s="440"/>
      <c r="F16" s="208">
        <v>0</v>
      </c>
      <c r="G16" s="6"/>
      <c r="H16" s="443" t="s">
        <v>1526</v>
      </c>
      <c r="I16" s="442"/>
    </row>
    <row r="17" spans="1:9" s="13" customFormat="1" ht="19.899999999999999" customHeight="1">
      <c r="A17" s="7"/>
      <c r="B17" s="8" t="s">
        <v>1527</v>
      </c>
      <c r="C17" s="439" t="s">
        <v>1528</v>
      </c>
      <c r="D17" s="7"/>
      <c r="E17" s="440"/>
      <c r="F17" s="208">
        <v>0</v>
      </c>
      <c r="G17" s="6"/>
      <c r="H17" s="443" t="s">
        <v>1529</v>
      </c>
      <c r="I17" s="442"/>
    </row>
    <row r="18" spans="1:9" s="13" customFormat="1" ht="25.5">
      <c r="A18" s="7"/>
      <c r="B18" s="8" t="s">
        <v>1530</v>
      </c>
      <c r="C18" s="439" t="s">
        <v>1531</v>
      </c>
      <c r="D18" s="7" t="s">
        <v>8</v>
      </c>
      <c r="E18" s="440" t="s">
        <v>1532</v>
      </c>
      <c r="F18" s="208">
        <v>262000000</v>
      </c>
      <c r="G18" s="6"/>
      <c r="H18" s="443" t="s">
        <v>1533</v>
      </c>
      <c r="I18" s="442">
        <v>288000000</v>
      </c>
    </row>
    <row r="19" spans="1:9" s="13" customFormat="1" ht="25.5">
      <c r="A19" s="7"/>
      <c r="B19" s="8" t="s">
        <v>1534</v>
      </c>
      <c r="C19" s="439" t="s">
        <v>1535</v>
      </c>
      <c r="D19" s="7" t="s">
        <v>8</v>
      </c>
      <c r="E19" s="440" t="s">
        <v>1536</v>
      </c>
      <c r="F19" s="208">
        <v>255000000</v>
      </c>
      <c r="G19" s="6"/>
      <c r="H19" s="443" t="s">
        <v>1536</v>
      </c>
      <c r="I19" s="442">
        <v>294000000</v>
      </c>
    </row>
    <row r="20" spans="1:9" s="13" customFormat="1" ht="19.899999999999999" customHeight="1">
      <c r="A20" s="7"/>
      <c r="B20" s="8" t="s">
        <v>1537</v>
      </c>
      <c r="C20" s="439" t="s">
        <v>1538</v>
      </c>
      <c r="D20" s="7" t="s">
        <v>8</v>
      </c>
      <c r="E20" s="440" t="s">
        <v>1539</v>
      </c>
      <c r="F20" s="208">
        <v>209000000</v>
      </c>
      <c r="G20" s="6"/>
      <c r="H20" s="443" t="s">
        <v>1539</v>
      </c>
      <c r="I20" s="442">
        <v>230000000</v>
      </c>
    </row>
    <row r="21" spans="1:9" s="13" customFormat="1" ht="25.5">
      <c r="A21" s="7"/>
      <c r="B21" s="8" t="s">
        <v>1540</v>
      </c>
      <c r="C21" s="439" t="s">
        <v>1541</v>
      </c>
      <c r="D21" s="7" t="s">
        <v>8</v>
      </c>
      <c r="E21" s="440" t="s">
        <v>1542</v>
      </c>
      <c r="F21" s="208">
        <v>874000000</v>
      </c>
      <c r="G21" s="6"/>
      <c r="H21" s="443" t="s">
        <v>1542</v>
      </c>
      <c r="I21" s="442">
        <v>961000000</v>
      </c>
    </row>
    <row r="22" spans="1:9" s="2" customFormat="1" ht="19.899999999999999" customHeight="1">
      <c r="A22" s="54">
        <v>2</v>
      </c>
      <c r="B22" s="9" t="s">
        <v>15</v>
      </c>
      <c r="C22" s="401" t="s">
        <v>1379</v>
      </c>
      <c r="D22" s="54"/>
      <c r="E22" s="275">
        <v>1</v>
      </c>
      <c r="F22" s="437">
        <f>SUM(F23:F30)</f>
        <v>13520000000</v>
      </c>
      <c r="G22" s="18"/>
      <c r="H22" s="275">
        <v>1</v>
      </c>
      <c r="I22" s="437">
        <f>SUM(I23:I30)</f>
        <v>15229000000</v>
      </c>
    </row>
    <row r="23" spans="1:9" s="13" customFormat="1" ht="19.899999999999999" customHeight="1">
      <c r="A23" s="7"/>
      <c r="B23" s="444" t="s">
        <v>1543</v>
      </c>
      <c r="C23" s="408" t="s">
        <v>1544</v>
      </c>
      <c r="D23" s="7" t="s">
        <v>8</v>
      </c>
      <c r="E23" s="445" t="s">
        <v>355</v>
      </c>
      <c r="F23" s="446">
        <v>3972000000</v>
      </c>
      <c r="G23" s="6"/>
      <c r="H23" s="443" t="s">
        <v>355</v>
      </c>
      <c r="I23" s="447">
        <v>4369000000</v>
      </c>
    </row>
    <row r="24" spans="1:9" s="13" customFormat="1" ht="38.25">
      <c r="A24" s="7"/>
      <c r="B24" s="444" t="s">
        <v>1545</v>
      </c>
      <c r="C24" s="408" t="s">
        <v>1546</v>
      </c>
      <c r="D24" s="7" t="s">
        <v>8</v>
      </c>
      <c r="E24" s="448" t="s">
        <v>1547</v>
      </c>
      <c r="F24" s="446">
        <v>440000000</v>
      </c>
      <c r="G24" s="6"/>
      <c r="H24" s="443" t="s">
        <v>1548</v>
      </c>
      <c r="I24" s="447">
        <v>840000000</v>
      </c>
    </row>
    <row r="25" spans="1:9" s="13" customFormat="1" ht="19.899999999999999" customHeight="1">
      <c r="A25" s="7"/>
      <c r="B25" s="444" t="s">
        <v>1167</v>
      </c>
      <c r="C25" s="408" t="s">
        <v>1549</v>
      </c>
      <c r="D25" s="7" t="s">
        <v>8</v>
      </c>
      <c r="E25" s="445" t="s">
        <v>1043</v>
      </c>
      <c r="F25" s="449">
        <v>1272000000</v>
      </c>
      <c r="G25" s="6"/>
      <c r="H25" s="443" t="s">
        <v>1043</v>
      </c>
      <c r="I25" s="447">
        <v>1400000000</v>
      </c>
    </row>
    <row r="26" spans="1:9" s="13" customFormat="1" ht="19.899999999999999" customHeight="1">
      <c r="A26" s="7"/>
      <c r="B26" s="444" t="s">
        <v>1550</v>
      </c>
      <c r="C26" s="408" t="s">
        <v>1551</v>
      </c>
      <c r="D26" s="7" t="s">
        <v>8</v>
      </c>
      <c r="E26" s="445" t="s">
        <v>1043</v>
      </c>
      <c r="F26" s="446">
        <v>871000000</v>
      </c>
      <c r="G26" s="6"/>
      <c r="H26" s="443" t="s">
        <v>1043</v>
      </c>
      <c r="I26" s="447">
        <v>958000000</v>
      </c>
    </row>
    <row r="27" spans="1:9" s="13" customFormat="1" ht="19.899999999999999" customHeight="1">
      <c r="A27" s="7"/>
      <c r="B27" s="444" t="s">
        <v>1552</v>
      </c>
      <c r="C27" s="408" t="s">
        <v>358</v>
      </c>
      <c r="D27" s="7" t="s">
        <v>8</v>
      </c>
      <c r="E27" s="445" t="s">
        <v>381</v>
      </c>
      <c r="F27" s="446">
        <v>3990000000</v>
      </c>
      <c r="G27" s="6"/>
      <c r="H27" s="443" t="s">
        <v>381</v>
      </c>
      <c r="I27" s="447">
        <v>4389000000</v>
      </c>
    </row>
    <row r="28" spans="1:9" s="13" customFormat="1" ht="19.899999999999999" customHeight="1">
      <c r="A28" s="7"/>
      <c r="B28" s="444" t="s">
        <v>1169</v>
      </c>
      <c r="C28" s="408" t="s">
        <v>208</v>
      </c>
      <c r="D28" s="7" t="s">
        <v>8</v>
      </c>
      <c r="E28" s="445" t="s">
        <v>1553</v>
      </c>
      <c r="F28" s="446">
        <v>1160000000</v>
      </c>
      <c r="G28" s="6"/>
      <c r="H28" s="443" t="s">
        <v>1553</v>
      </c>
      <c r="I28" s="447">
        <v>1276000000</v>
      </c>
    </row>
    <row r="29" spans="1:9" s="13" customFormat="1" ht="19.899999999999999" customHeight="1">
      <c r="A29" s="7"/>
      <c r="B29" s="444" t="s">
        <v>1554</v>
      </c>
      <c r="C29" s="408" t="s">
        <v>210</v>
      </c>
      <c r="D29" s="7" t="s">
        <v>8</v>
      </c>
      <c r="E29" s="445" t="s">
        <v>1043</v>
      </c>
      <c r="F29" s="446">
        <v>467000000</v>
      </c>
      <c r="G29" s="6"/>
      <c r="H29" s="443" t="s">
        <v>1043</v>
      </c>
      <c r="I29" s="447">
        <v>514000000</v>
      </c>
    </row>
    <row r="30" spans="1:9" s="13" customFormat="1" ht="25.5">
      <c r="A30" s="7"/>
      <c r="B30" s="444" t="s">
        <v>1555</v>
      </c>
      <c r="C30" s="408" t="s">
        <v>1556</v>
      </c>
      <c r="D30" s="7" t="s">
        <v>8</v>
      </c>
      <c r="E30" s="445" t="s">
        <v>1466</v>
      </c>
      <c r="F30" s="446">
        <v>1348000000</v>
      </c>
      <c r="G30" s="6"/>
      <c r="H30" s="443" t="s">
        <v>1466</v>
      </c>
      <c r="I30" s="447">
        <v>1483000000</v>
      </c>
    </row>
    <row r="31" spans="1:9" s="2" customFormat="1" ht="19.899999999999999" customHeight="1">
      <c r="A31" s="54">
        <v>3</v>
      </c>
      <c r="B31" s="9" t="s">
        <v>1557</v>
      </c>
      <c r="C31" s="401" t="s">
        <v>1558</v>
      </c>
      <c r="D31" s="54"/>
      <c r="E31" s="275">
        <v>1</v>
      </c>
      <c r="F31" s="34">
        <f>SUM(F32)</f>
        <v>264000000</v>
      </c>
      <c r="G31" s="18"/>
      <c r="H31" s="275">
        <v>1</v>
      </c>
      <c r="I31" s="34">
        <f>SUM(I32)</f>
        <v>290000000</v>
      </c>
    </row>
    <row r="32" spans="1:9" s="13" customFormat="1" ht="25.5">
      <c r="A32" s="7"/>
      <c r="B32" s="444" t="s">
        <v>1170</v>
      </c>
      <c r="C32" s="439" t="s">
        <v>217</v>
      </c>
      <c r="D32" s="7" t="s">
        <v>8</v>
      </c>
      <c r="E32" s="440" t="s">
        <v>1559</v>
      </c>
      <c r="F32" s="449">
        <v>264000000</v>
      </c>
      <c r="G32" s="6"/>
      <c r="H32" s="440" t="s">
        <v>1560</v>
      </c>
      <c r="I32" s="449">
        <v>290000000</v>
      </c>
    </row>
    <row r="33" spans="1:9" s="2" customFormat="1" ht="38.25">
      <c r="A33" s="54">
        <v>4</v>
      </c>
      <c r="B33" s="9" t="s">
        <v>1561</v>
      </c>
      <c r="C33" s="450" t="s">
        <v>1562</v>
      </c>
      <c r="D33" s="54"/>
      <c r="E33" s="275">
        <v>1</v>
      </c>
      <c r="F33" s="34">
        <f>SUM(F34:F36)</f>
        <v>2449000000</v>
      </c>
      <c r="G33" s="18"/>
      <c r="H33" s="275">
        <v>1</v>
      </c>
      <c r="I33" s="34">
        <f>SUM(I34:I36)</f>
        <v>2653000000</v>
      </c>
    </row>
    <row r="34" spans="1:9" s="13" customFormat="1" ht="25.5">
      <c r="A34" s="7"/>
      <c r="B34" s="8" t="s">
        <v>1563</v>
      </c>
      <c r="C34" s="439" t="s">
        <v>1564</v>
      </c>
      <c r="D34" s="7" t="s">
        <v>8</v>
      </c>
      <c r="E34" s="445" t="s">
        <v>1565</v>
      </c>
      <c r="F34" s="449">
        <v>720000000</v>
      </c>
      <c r="G34" s="6"/>
      <c r="H34" s="443" t="s">
        <v>1565</v>
      </c>
      <c r="I34" s="447">
        <v>793000000</v>
      </c>
    </row>
    <row r="35" spans="1:9" s="13" customFormat="1" ht="25.5">
      <c r="A35" s="7"/>
      <c r="B35" s="8" t="s">
        <v>1566</v>
      </c>
      <c r="C35" s="439" t="s">
        <v>1567</v>
      </c>
      <c r="D35" s="7" t="s">
        <v>8</v>
      </c>
      <c r="E35" s="445" t="s">
        <v>1568</v>
      </c>
      <c r="F35" s="449">
        <v>729000000</v>
      </c>
      <c r="G35" s="6"/>
      <c r="H35" s="443" t="s">
        <v>1568</v>
      </c>
      <c r="I35" s="447">
        <v>860000000</v>
      </c>
    </row>
    <row r="36" spans="1:9" s="13" customFormat="1">
      <c r="A36" s="7"/>
      <c r="B36" s="451" t="s">
        <v>1569</v>
      </c>
      <c r="C36" s="439" t="s">
        <v>1570</v>
      </c>
      <c r="D36" s="7" t="s">
        <v>8</v>
      </c>
      <c r="E36" s="445" t="s">
        <v>1571</v>
      </c>
      <c r="F36" s="449">
        <v>1000000000</v>
      </c>
      <c r="G36" s="6"/>
      <c r="H36" s="443" t="s">
        <v>1572</v>
      </c>
      <c r="I36" s="452">
        <v>1000000000</v>
      </c>
    </row>
    <row r="37" spans="1:9" s="2" customFormat="1" ht="38.25">
      <c r="A37" s="54">
        <v>5</v>
      </c>
      <c r="B37" s="9" t="s">
        <v>229</v>
      </c>
      <c r="C37" s="401" t="s">
        <v>1573</v>
      </c>
      <c r="D37" s="54"/>
      <c r="E37" s="275">
        <v>1</v>
      </c>
      <c r="F37" s="437">
        <f>SUM(F38:F42)</f>
        <v>2119000000</v>
      </c>
      <c r="G37" s="18"/>
      <c r="H37" s="275">
        <v>1</v>
      </c>
      <c r="I37" s="437">
        <f>SUM(I38:I42)</f>
        <v>2372000000</v>
      </c>
    </row>
    <row r="38" spans="1:9" s="13" customFormat="1" ht="25.5">
      <c r="A38" s="7"/>
      <c r="B38" s="8" t="s">
        <v>393</v>
      </c>
      <c r="C38" s="439" t="s">
        <v>154</v>
      </c>
      <c r="D38" s="7" t="s">
        <v>8</v>
      </c>
      <c r="E38" s="445" t="s">
        <v>1574</v>
      </c>
      <c r="F38" s="449">
        <v>215000000</v>
      </c>
      <c r="G38" s="6"/>
      <c r="H38" s="443" t="s">
        <v>1574</v>
      </c>
      <c r="I38" s="447">
        <v>237000000</v>
      </c>
    </row>
    <row r="39" spans="1:9" s="13" customFormat="1" ht="19.899999999999999" customHeight="1">
      <c r="A39" s="7"/>
      <c r="B39" s="8" t="s">
        <v>1575</v>
      </c>
      <c r="C39" s="439" t="s">
        <v>1576</v>
      </c>
      <c r="D39" s="7" t="s">
        <v>8</v>
      </c>
      <c r="E39" s="445" t="s">
        <v>1577</v>
      </c>
      <c r="F39" s="449">
        <v>189000000</v>
      </c>
      <c r="G39" s="6"/>
      <c r="H39" s="443" t="s">
        <v>1577</v>
      </c>
      <c r="I39" s="447">
        <v>208000000</v>
      </c>
    </row>
    <row r="40" spans="1:9" s="13" customFormat="1" ht="19.899999999999999" customHeight="1">
      <c r="A40" s="7"/>
      <c r="B40" s="8" t="s">
        <v>1578</v>
      </c>
      <c r="C40" s="439" t="s">
        <v>1567</v>
      </c>
      <c r="D40" s="7" t="s">
        <v>8</v>
      </c>
      <c r="E40" s="445" t="s">
        <v>1579</v>
      </c>
      <c r="F40" s="449">
        <v>504000000</v>
      </c>
      <c r="G40" s="6"/>
      <c r="H40" s="443" t="s">
        <v>1579</v>
      </c>
      <c r="I40" s="447">
        <v>595000000</v>
      </c>
    </row>
    <row r="41" spans="1:9" s="13" customFormat="1" ht="19.899999999999999" customHeight="1">
      <c r="A41" s="7"/>
      <c r="B41" s="8" t="s">
        <v>1580</v>
      </c>
      <c r="C41" s="439" t="s">
        <v>1581</v>
      </c>
      <c r="D41" s="7" t="s">
        <v>8</v>
      </c>
      <c r="E41" s="445" t="s">
        <v>1582</v>
      </c>
      <c r="F41" s="449">
        <v>652000000</v>
      </c>
      <c r="G41" s="6"/>
      <c r="H41" s="443" t="s">
        <v>1582</v>
      </c>
      <c r="I41" s="447">
        <v>717000000</v>
      </c>
    </row>
    <row r="42" spans="1:9" s="13" customFormat="1">
      <c r="A42" s="7"/>
      <c r="B42" s="8" t="s">
        <v>1583</v>
      </c>
      <c r="C42" s="439" t="s">
        <v>1567</v>
      </c>
      <c r="D42" s="7" t="s">
        <v>8</v>
      </c>
      <c r="E42" s="445" t="s">
        <v>1584</v>
      </c>
      <c r="F42" s="449">
        <v>559000000</v>
      </c>
      <c r="G42" s="6"/>
      <c r="H42" s="443" t="s">
        <v>1584</v>
      </c>
      <c r="I42" s="447">
        <v>615000000</v>
      </c>
    </row>
    <row r="43" spans="1:9" s="2" customFormat="1" ht="19.899999999999999" customHeight="1">
      <c r="A43" s="429" t="s">
        <v>1585</v>
      </c>
      <c r="B43" s="430"/>
      <c r="C43" s="431"/>
      <c r="D43" s="432"/>
      <c r="E43" s="433"/>
      <c r="F43" s="434">
        <f>F44</f>
        <v>829443000000</v>
      </c>
      <c r="G43" s="435"/>
      <c r="H43" s="433"/>
      <c r="I43" s="434">
        <f>I44</f>
        <v>978030000000</v>
      </c>
    </row>
    <row r="44" spans="1:9" s="2" customFormat="1" ht="25.5">
      <c r="A44" s="2104">
        <v>6</v>
      </c>
      <c r="B44" s="2107" t="s">
        <v>1586</v>
      </c>
      <c r="C44" s="450" t="s">
        <v>1587</v>
      </c>
      <c r="D44" s="54"/>
      <c r="E44" s="436" t="s">
        <v>1588</v>
      </c>
      <c r="F44" s="2110">
        <f>SUM(F48:F85)</f>
        <v>829443000000</v>
      </c>
      <c r="G44" s="2104"/>
      <c r="H44" s="436" t="s">
        <v>1589</v>
      </c>
      <c r="I44" s="2110">
        <f>SUM(I48:I85)</f>
        <v>978030000000</v>
      </c>
    </row>
    <row r="45" spans="1:9" s="2" customFormat="1" ht="25.5">
      <c r="A45" s="2105"/>
      <c r="B45" s="2108"/>
      <c r="C45" s="450" t="s">
        <v>1590</v>
      </c>
      <c r="D45" s="54"/>
      <c r="E45" s="436" t="s">
        <v>1591</v>
      </c>
      <c r="F45" s="2111"/>
      <c r="G45" s="2105"/>
      <c r="H45" s="436" t="s">
        <v>1592</v>
      </c>
      <c r="I45" s="2111"/>
    </row>
    <row r="46" spans="1:9" s="2" customFormat="1" ht="25.5">
      <c r="A46" s="2105"/>
      <c r="B46" s="2108"/>
      <c r="C46" s="450" t="s">
        <v>1593</v>
      </c>
      <c r="D46" s="54"/>
      <c r="E46" s="436" t="s">
        <v>1594</v>
      </c>
      <c r="F46" s="2111"/>
      <c r="G46" s="2105"/>
      <c r="H46" s="436" t="s">
        <v>1595</v>
      </c>
      <c r="I46" s="2111"/>
    </row>
    <row r="47" spans="1:9" s="2" customFormat="1" ht="25.5">
      <c r="A47" s="2106"/>
      <c r="B47" s="2109"/>
      <c r="C47" s="450" t="s">
        <v>1596</v>
      </c>
      <c r="D47" s="54"/>
      <c r="E47" s="436" t="s">
        <v>1597</v>
      </c>
      <c r="F47" s="2112"/>
      <c r="G47" s="2106"/>
      <c r="H47" s="436" t="s">
        <v>1598</v>
      </c>
      <c r="I47" s="2112"/>
    </row>
    <row r="48" spans="1:9" s="13" customFormat="1" ht="19.899999999999999" customHeight="1">
      <c r="A48" s="2098"/>
      <c r="B48" s="2101" t="s">
        <v>1599</v>
      </c>
      <c r="C48" s="439" t="s">
        <v>1600</v>
      </c>
      <c r="D48" s="7" t="s">
        <v>8</v>
      </c>
      <c r="E48" s="440" t="s">
        <v>1601</v>
      </c>
      <c r="F48" s="449">
        <v>36160000000</v>
      </c>
      <c r="G48" s="6"/>
      <c r="H48" s="440" t="s">
        <v>1602</v>
      </c>
      <c r="I48" s="449">
        <v>39360000000</v>
      </c>
    </row>
    <row r="49" spans="1:9" s="13" customFormat="1" ht="19.899999999999999" customHeight="1">
      <c r="A49" s="2099"/>
      <c r="B49" s="2102"/>
      <c r="C49" s="453" t="s">
        <v>1603</v>
      </c>
      <c r="D49" s="7"/>
      <c r="E49" s="440" t="s">
        <v>1601</v>
      </c>
      <c r="F49" s="449">
        <v>0</v>
      </c>
      <c r="G49" s="6"/>
      <c r="H49" s="440" t="s">
        <v>1601</v>
      </c>
      <c r="I49" s="449">
        <v>0</v>
      </c>
    </row>
    <row r="50" spans="1:9" s="13" customFormat="1" ht="19.899999999999999" customHeight="1">
      <c r="A50" s="2100"/>
      <c r="B50" s="2103"/>
      <c r="C50" s="453" t="s">
        <v>1604</v>
      </c>
      <c r="D50" s="7"/>
      <c r="E50" s="440" t="s">
        <v>1602</v>
      </c>
      <c r="F50" s="449">
        <v>0</v>
      </c>
      <c r="G50" s="6"/>
      <c r="H50" s="440" t="s">
        <v>1602</v>
      </c>
      <c r="I50" s="449">
        <v>0</v>
      </c>
    </row>
    <row r="51" spans="1:9" s="13" customFormat="1" ht="19.899999999999999" customHeight="1">
      <c r="A51" s="2098"/>
      <c r="B51" s="2101" t="s">
        <v>1605</v>
      </c>
      <c r="C51" s="439" t="s">
        <v>1600</v>
      </c>
      <c r="D51" s="7" t="s">
        <v>8</v>
      </c>
      <c r="E51" s="440" t="s">
        <v>1606</v>
      </c>
      <c r="F51" s="449">
        <v>72140000000</v>
      </c>
      <c r="G51" s="6"/>
      <c r="H51" s="440" t="s">
        <v>1607</v>
      </c>
      <c r="I51" s="449">
        <v>72240000000</v>
      </c>
    </row>
    <row r="52" spans="1:9" s="13" customFormat="1" ht="19.899999999999999" customHeight="1">
      <c r="A52" s="2099"/>
      <c r="B52" s="2102"/>
      <c r="C52" s="453" t="s">
        <v>1603</v>
      </c>
      <c r="D52" s="7"/>
      <c r="E52" s="440" t="s">
        <v>1606</v>
      </c>
      <c r="F52" s="449">
        <v>0</v>
      </c>
      <c r="G52" s="6"/>
      <c r="H52" s="440" t="s">
        <v>1606</v>
      </c>
      <c r="I52" s="449">
        <v>0</v>
      </c>
    </row>
    <row r="53" spans="1:9" s="13" customFormat="1" ht="19.899999999999999" customHeight="1">
      <c r="A53" s="2100"/>
      <c r="B53" s="2103"/>
      <c r="C53" s="453" t="s">
        <v>1604</v>
      </c>
      <c r="D53" s="7"/>
      <c r="E53" s="440" t="s">
        <v>1602</v>
      </c>
      <c r="F53" s="449">
        <v>0</v>
      </c>
      <c r="G53" s="6"/>
      <c r="H53" s="440" t="s">
        <v>1602</v>
      </c>
      <c r="I53" s="449">
        <v>0</v>
      </c>
    </row>
    <row r="54" spans="1:9" s="13" customFormat="1" ht="19.899999999999999" customHeight="1">
      <c r="A54" s="2098"/>
      <c r="B54" s="2101" t="s">
        <v>1608</v>
      </c>
      <c r="C54" s="439" t="s">
        <v>1600</v>
      </c>
      <c r="D54" s="7" t="s">
        <v>8</v>
      </c>
      <c r="E54" s="440" t="s">
        <v>1606</v>
      </c>
      <c r="F54" s="449">
        <v>103740000000</v>
      </c>
      <c r="G54" s="6"/>
      <c r="H54" s="440" t="s">
        <v>1609</v>
      </c>
      <c r="I54" s="449">
        <v>119240000000</v>
      </c>
    </row>
    <row r="55" spans="1:9" s="13" customFormat="1" ht="19.899999999999999" customHeight="1">
      <c r="A55" s="2099"/>
      <c r="B55" s="2102"/>
      <c r="C55" s="453" t="s">
        <v>1603</v>
      </c>
      <c r="D55" s="7"/>
      <c r="E55" s="440" t="s">
        <v>1606</v>
      </c>
      <c r="F55" s="449">
        <v>0</v>
      </c>
      <c r="G55" s="6"/>
      <c r="H55" s="440" t="s">
        <v>1606</v>
      </c>
      <c r="I55" s="449">
        <v>0</v>
      </c>
    </row>
    <row r="56" spans="1:9" s="13" customFormat="1" ht="19.899999999999999" customHeight="1">
      <c r="A56" s="2100"/>
      <c r="B56" s="2103"/>
      <c r="C56" s="453" t="s">
        <v>1604</v>
      </c>
      <c r="D56" s="7"/>
      <c r="E56" s="440" t="s">
        <v>1602</v>
      </c>
      <c r="F56" s="449">
        <v>0</v>
      </c>
      <c r="G56" s="6"/>
      <c r="H56" s="440" t="s">
        <v>1602</v>
      </c>
      <c r="I56" s="449">
        <v>0</v>
      </c>
    </row>
    <row r="57" spans="1:9" s="13" customFormat="1" ht="19.899999999999999" customHeight="1">
      <c r="A57" s="2098"/>
      <c r="B57" s="2101" t="s">
        <v>1610</v>
      </c>
      <c r="C57" s="439" t="s">
        <v>1600</v>
      </c>
      <c r="D57" s="7" t="s">
        <v>8</v>
      </c>
      <c r="E57" s="440" t="s">
        <v>1609</v>
      </c>
      <c r="F57" s="449">
        <v>65760000000</v>
      </c>
      <c r="G57" s="6"/>
      <c r="H57" s="440" t="s">
        <v>1609</v>
      </c>
      <c r="I57" s="449">
        <v>72160000000</v>
      </c>
    </row>
    <row r="58" spans="1:9" s="13" customFormat="1" ht="19.899999999999999" customHeight="1">
      <c r="A58" s="2099"/>
      <c r="B58" s="2102"/>
      <c r="C58" s="453" t="s">
        <v>1603</v>
      </c>
      <c r="D58" s="7"/>
      <c r="E58" s="440" t="s">
        <v>1609</v>
      </c>
      <c r="F58" s="449">
        <v>0</v>
      </c>
      <c r="G58" s="6"/>
      <c r="H58" s="440" t="s">
        <v>1609</v>
      </c>
      <c r="I58" s="449">
        <v>0</v>
      </c>
    </row>
    <row r="59" spans="1:9" s="13" customFormat="1" ht="19.899999999999999" customHeight="1">
      <c r="A59" s="2100"/>
      <c r="B59" s="2103"/>
      <c r="C59" s="453" t="s">
        <v>1604</v>
      </c>
      <c r="D59" s="7"/>
      <c r="E59" s="440" t="s">
        <v>1611</v>
      </c>
      <c r="F59" s="449">
        <v>0</v>
      </c>
      <c r="G59" s="6"/>
      <c r="H59" s="440" t="s">
        <v>1611</v>
      </c>
      <c r="I59" s="449">
        <v>0</v>
      </c>
    </row>
    <row r="60" spans="1:9" s="13" customFormat="1" ht="19.899999999999999" customHeight="1">
      <c r="A60" s="2098"/>
      <c r="B60" s="2101" t="s">
        <v>1612</v>
      </c>
      <c r="C60" s="439" t="s">
        <v>1600</v>
      </c>
      <c r="D60" s="7" t="s">
        <v>8</v>
      </c>
      <c r="E60" s="440" t="s">
        <v>1613</v>
      </c>
      <c r="F60" s="449">
        <v>185160000000</v>
      </c>
      <c r="G60" s="6"/>
      <c r="H60" s="440" t="s">
        <v>1614</v>
      </c>
      <c r="I60" s="449">
        <v>202280000000</v>
      </c>
    </row>
    <row r="61" spans="1:9" s="13" customFormat="1" ht="19.899999999999999" customHeight="1">
      <c r="A61" s="2099"/>
      <c r="B61" s="2102"/>
      <c r="C61" s="453" t="s">
        <v>1603</v>
      </c>
      <c r="D61" s="7"/>
      <c r="E61" s="440" t="s">
        <v>1613</v>
      </c>
      <c r="F61" s="449">
        <v>0</v>
      </c>
      <c r="G61" s="6"/>
      <c r="H61" s="440" t="s">
        <v>1613</v>
      </c>
      <c r="I61" s="449">
        <v>0</v>
      </c>
    </row>
    <row r="62" spans="1:9" s="13" customFormat="1" ht="19.899999999999999" customHeight="1">
      <c r="A62" s="2100"/>
      <c r="B62" s="2103"/>
      <c r="C62" s="453" t="s">
        <v>1604</v>
      </c>
      <c r="D62" s="7"/>
      <c r="E62" s="440" t="s">
        <v>1602</v>
      </c>
      <c r="F62" s="449">
        <v>0</v>
      </c>
      <c r="G62" s="6"/>
      <c r="H62" s="440" t="s">
        <v>1602</v>
      </c>
      <c r="I62" s="449">
        <v>0</v>
      </c>
    </row>
    <row r="63" spans="1:9" s="13" customFormat="1" ht="19.899999999999999" customHeight="1">
      <c r="A63" s="2098"/>
      <c r="B63" s="2101" t="s">
        <v>1615</v>
      </c>
      <c r="C63" s="439" t="s">
        <v>1600</v>
      </c>
      <c r="D63" s="7" t="s">
        <v>8</v>
      </c>
      <c r="E63" s="440" t="s">
        <v>1616</v>
      </c>
      <c r="F63" s="449">
        <v>53000000000</v>
      </c>
      <c r="G63" s="6"/>
      <c r="H63" s="440" t="s">
        <v>1617</v>
      </c>
      <c r="I63" s="449">
        <v>58000000000</v>
      </c>
    </row>
    <row r="64" spans="1:9" s="13" customFormat="1" ht="19.899999999999999" customHeight="1">
      <c r="A64" s="2099"/>
      <c r="B64" s="2102"/>
      <c r="C64" s="453" t="s">
        <v>1603</v>
      </c>
      <c r="D64" s="7"/>
      <c r="E64" s="440" t="s">
        <v>1616</v>
      </c>
      <c r="F64" s="449">
        <v>0</v>
      </c>
      <c r="G64" s="6"/>
      <c r="H64" s="440" t="s">
        <v>1616</v>
      </c>
      <c r="I64" s="449">
        <v>0</v>
      </c>
    </row>
    <row r="65" spans="1:9" s="13" customFormat="1" ht="19.899999999999999" customHeight="1">
      <c r="A65" s="2100"/>
      <c r="B65" s="2103"/>
      <c r="C65" s="453" t="s">
        <v>1604</v>
      </c>
      <c r="D65" s="7"/>
      <c r="E65" s="440" t="s">
        <v>1601</v>
      </c>
      <c r="F65" s="449">
        <v>0</v>
      </c>
      <c r="G65" s="6"/>
      <c r="H65" s="440" t="s">
        <v>1601</v>
      </c>
      <c r="I65" s="449">
        <v>0</v>
      </c>
    </row>
    <row r="66" spans="1:9" s="13" customFormat="1" ht="19.899999999999999" customHeight="1">
      <c r="A66" s="2098"/>
      <c r="B66" s="2101" t="s">
        <v>1618</v>
      </c>
      <c r="C66" s="439" t="s">
        <v>1600</v>
      </c>
      <c r="D66" s="7" t="s">
        <v>8</v>
      </c>
      <c r="E66" s="440" t="s">
        <v>1619</v>
      </c>
      <c r="F66" s="449">
        <v>33900000000</v>
      </c>
      <c r="G66" s="6"/>
      <c r="H66" s="440" t="s">
        <v>1620</v>
      </c>
      <c r="I66" s="449">
        <v>37300000000</v>
      </c>
    </row>
    <row r="67" spans="1:9" s="13" customFormat="1" ht="19.899999999999999" customHeight="1">
      <c r="A67" s="2099"/>
      <c r="B67" s="2102"/>
      <c r="C67" s="453" t="s">
        <v>1603</v>
      </c>
      <c r="D67" s="7"/>
      <c r="E67" s="440" t="s">
        <v>1619</v>
      </c>
      <c r="F67" s="449">
        <v>0</v>
      </c>
      <c r="G67" s="6"/>
      <c r="H67" s="440" t="s">
        <v>1619</v>
      </c>
      <c r="I67" s="449">
        <v>0</v>
      </c>
    </row>
    <row r="68" spans="1:9" s="13" customFormat="1" ht="19.899999999999999" customHeight="1">
      <c r="A68" s="2100"/>
      <c r="B68" s="2103"/>
      <c r="C68" s="453" t="s">
        <v>1604</v>
      </c>
      <c r="D68" s="7"/>
      <c r="E68" s="440" t="s">
        <v>1621</v>
      </c>
      <c r="F68" s="449">
        <v>0</v>
      </c>
      <c r="G68" s="6"/>
      <c r="H68" s="440" t="s">
        <v>1621</v>
      </c>
      <c r="I68" s="449">
        <v>0</v>
      </c>
    </row>
    <row r="69" spans="1:9" s="13" customFormat="1" ht="19.899999999999999" customHeight="1">
      <c r="A69" s="2098"/>
      <c r="B69" s="2101" t="s">
        <v>1622</v>
      </c>
      <c r="C69" s="439" t="s">
        <v>1600</v>
      </c>
      <c r="D69" s="7" t="s">
        <v>8</v>
      </c>
      <c r="E69" s="440" t="s">
        <v>1623</v>
      </c>
      <c r="F69" s="449">
        <v>111700000000</v>
      </c>
      <c r="G69" s="6"/>
      <c r="H69" s="440" t="s">
        <v>1613</v>
      </c>
      <c r="I69" s="449">
        <v>123300000000</v>
      </c>
    </row>
    <row r="70" spans="1:9" s="13" customFormat="1" ht="19.899999999999999" customHeight="1">
      <c r="A70" s="2099"/>
      <c r="B70" s="2102"/>
      <c r="C70" s="453" t="s">
        <v>1603</v>
      </c>
      <c r="D70" s="7"/>
      <c r="E70" s="440" t="s">
        <v>1623</v>
      </c>
      <c r="F70" s="449">
        <v>0</v>
      </c>
      <c r="G70" s="6"/>
      <c r="H70" s="440" t="s">
        <v>1623</v>
      </c>
      <c r="I70" s="449">
        <v>0</v>
      </c>
    </row>
    <row r="71" spans="1:9" s="13" customFormat="1" ht="19.899999999999999" customHeight="1">
      <c r="A71" s="2100"/>
      <c r="B71" s="2103"/>
      <c r="C71" s="453" t="s">
        <v>1604</v>
      </c>
      <c r="D71" s="7"/>
      <c r="E71" s="440" t="s">
        <v>1621</v>
      </c>
      <c r="F71" s="449">
        <v>0</v>
      </c>
      <c r="G71" s="6"/>
      <c r="H71" s="440" t="s">
        <v>1621</v>
      </c>
      <c r="I71" s="449">
        <v>0</v>
      </c>
    </row>
    <row r="72" spans="1:9" s="13" customFormat="1" ht="19.899999999999999" customHeight="1">
      <c r="A72" s="2098"/>
      <c r="B72" s="2101" t="s">
        <v>1624</v>
      </c>
      <c r="C72" s="439" t="s">
        <v>1625</v>
      </c>
      <c r="D72" s="7" t="s">
        <v>8</v>
      </c>
      <c r="E72" s="440" t="s">
        <v>1626</v>
      </c>
      <c r="F72" s="449">
        <v>57520000000</v>
      </c>
      <c r="G72" s="6"/>
      <c r="H72" s="440" t="s">
        <v>1609</v>
      </c>
      <c r="I72" s="449">
        <v>67716000000</v>
      </c>
    </row>
    <row r="73" spans="1:9" s="13" customFormat="1" ht="19.899999999999999" customHeight="1">
      <c r="A73" s="2099"/>
      <c r="B73" s="2102"/>
      <c r="C73" s="453" t="s">
        <v>1603</v>
      </c>
      <c r="D73" s="7"/>
      <c r="E73" s="440" t="s">
        <v>1626</v>
      </c>
      <c r="F73" s="449">
        <v>0</v>
      </c>
      <c r="G73" s="6"/>
      <c r="H73" s="440" t="s">
        <v>1626</v>
      </c>
      <c r="I73" s="449">
        <v>0</v>
      </c>
    </row>
    <row r="74" spans="1:9" s="13" customFormat="1" ht="19.899999999999999" customHeight="1">
      <c r="A74" s="2100"/>
      <c r="B74" s="2103"/>
      <c r="C74" s="453" t="s">
        <v>1604</v>
      </c>
      <c r="D74" s="7"/>
      <c r="E74" s="440" t="s">
        <v>1609</v>
      </c>
      <c r="F74" s="449">
        <v>0</v>
      </c>
      <c r="G74" s="6"/>
      <c r="H74" s="440" t="s">
        <v>1609</v>
      </c>
      <c r="I74" s="449">
        <v>0</v>
      </c>
    </row>
    <row r="75" spans="1:9" s="13" customFormat="1" ht="19.899999999999999" customHeight="1">
      <c r="A75" s="2098"/>
      <c r="B75" s="2101" t="s">
        <v>1627</v>
      </c>
      <c r="C75" s="439" t="s">
        <v>1625</v>
      </c>
      <c r="D75" s="7" t="s">
        <v>8</v>
      </c>
      <c r="E75" s="440" t="s">
        <v>1628</v>
      </c>
      <c r="F75" s="449">
        <v>16673000000</v>
      </c>
      <c r="G75" s="6"/>
      <c r="H75" s="440" t="s">
        <v>1621</v>
      </c>
      <c r="I75" s="449">
        <v>80904000000</v>
      </c>
    </row>
    <row r="76" spans="1:9" s="13" customFormat="1" ht="19.899999999999999" customHeight="1">
      <c r="A76" s="2099"/>
      <c r="B76" s="2102"/>
      <c r="C76" s="453" t="s">
        <v>1603</v>
      </c>
      <c r="D76" s="7"/>
      <c r="E76" s="440" t="s">
        <v>1628</v>
      </c>
      <c r="F76" s="449">
        <v>0</v>
      </c>
      <c r="G76" s="6"/>
      <c r="H76" s="440" t="s">
        <v>1628</v>
      </c>
      <c r="I76" s="449">
        <v>0</v>
      </c>
    </row>
    <row r="77" spans="1:9" s="13" customFormat="1" ht="19.899999999999999" customHeight="1">
      <c r="A77" s="2100"/>
      <c r="B77" s="2103"/>
      <c r="C77" s="453" t="s">
        <v>1604</v>
      </c>
      <c r="D77" s="7"/>
      <c r="E77" s="440" t="s">
        <v>1629</v>
      </c>
      <c r="F77" s="449">
        <v>0</v>
      </c>
      <c r="G77" s="6"/>
      <c r="H77" s="440" t="s">
        <v>1629</v>
      </c>
      <c r="I77" s="449">
        <v>0</v>
      </c>
    </row>
    <row r="78" spans="1:9" s="13" customFormat="1" ht="19.899999999999999" customHeight="1">
      <c r="A78" s="7"/>
      <c r="B78" s="444" t="s">
        <v>1630</v>
      </c>
      <c r="C78" s="439" t="s">
        <v>1631</v>
      </c>
      <c r="D78" s="7" t="s">
        <v>8</v>
      </c>
      <c r="E78" s="440" t="s">
        <v>1632</v>
      </c>
      <c r="F78" s="449">
        <v>21450000000</v>
      </c>
      <c r="G78" s="6"/>
      <c r="H78" s="440" t="s">
        <v>1633</v>
      </c>
      <c r="I78" s="449">
        <v>23240000000</v>
      </c>
    </row>
    <row r="79" spans="1:9" s="13" customFormat="1" ht="19.899999999999999" customHeight="1">
      <c r="A79" s="7"/>
      <c r="B79" s="444" t="s">
        <v>1634</v>
      </c>
      <c r="C79" s="439" t="s">
        <v>1635</v>
      </c>
      <c r="D79" s="7" t="s">
        <v>8</v>
      </c>
      <c r="E79" s="440" t="s">
        <v>1636</v>
      </c>
      <c r="F79" s="449">
        <v>14500000000</v>
      </c>
      <c r="G79" s="6"/>
      <c r="H79" s="440" t="s">
        <v>1637</v>
      </c>
      <c r="I79" s="449">
        <v>14500000000</v>
      </c>
    </row>
    <row r="80" spans="1:9" s="13" customFormat="1" ht="19.899999999999999" customHeight="1">
      <c r="A80" s="2098"/>
      <c r="B80" s="2101" t="s">
        <v>1638</v>
      </c>
      <c r="C80" s="439" t="s">
        <v>1639</v>
      </c>
      <c r="D80" s="7" t="s">
        <v>8</v>
      </c>
      <c r="E80" s="440" t="s">
        <v>1640</v>
      </c>
      <c r="F80" s="449"/>
      <c r="G80" s="6"/>
      <c r="H80" s="440" t="s">
        <v>1640</v>
      </c>
      <c r="I80" s="449"/>
    </row>
    <row r="81" spans="1:9" s="13" customFormat="1" ht="19.899999999999999" customHeight="1">
      <c r="A81" s="2099"/>
      <c r="B81" s="2102"/>
      <c r="C81" s="453" t="s">
        <v>1603</v>
      </c>
      <c r="D81" s="7"/>
      <c r="E81" s="440" t="s">
        <v>1640</v>
      </c>
      <c r="F81" s="449">
        <v>0</v>
      </c>
      <c r="G81" s="6"/>
      <c r="H81" s="440" t="s">
        <v>1640</v>
      </c>
      <c r="I81" s="449">
        <v>0</v>
      </c>
    </row>
    <row r="82" spans="1:9" s="13" customFormat="1" ht="19.899999999999999" customHeight="1">
      <c r="A82" s="2100"/>
      <c r="B82" s="2103"/>
      <c r="C82" s="453" t="s">
        <v>1604</v>
      </c>
      <c r="D82" s="7"/>
      <c r="E82" s="440" t="s">
        <v>1629</v>
      </c>
      <c r="F82" s="449">
        <v>0</v>
      </c>
      <c r="G82" s="6"/>
      <c r="H82" s="440" t="s">
        <v>1629</v>
      </c>
      <c r="I82" s="449">
        <v>0</v>
      </c>
    </row>
    <row r="83" spans="1:9" s="13" customFormat="1" ht="19.899999999999999" customHeight="1">
      <c r="A83" s="7"/>
      <c r="B83" s="444" t="s">
        <v>1641</v>
      </c>
      <c r="C83" s="439" t="s">
        <v>1642</v>
      </c>
      <c r="D83" s="7" t="s">
        <v>8</v>
      </c>
      <c r="E83" s="440" t="s">
        <v>1643</v>
      </c>
      <c r="F83" s="449"/>
      <c r="G83" s="6"/>
      <c r="H83" s="440" t="s">
        <v>1643</v>
      </c>
      <c r="I83" s="449"/>
    </row>
    <row r="84" spans="1:9" s="13" customFormat="1" ht="19.899999999999999" customHeight="1">
      <c r="A84" s="7"/>
      <c r="B84" s="444" t="s">
        <v>1644</v>
      </c>
      <c r="C84" s="439" t="s">
        <v>1645</v>
      </c>
      <c r="D84" s="7" t="s">
        <v>8</v>
      </c>
      <c r="E84" s="440" t="s">
        <v>1646</v>
      </c>
      <c r="F84" s="449">
        <v>27740000000</v>
      </c>
      <c r="G84" s="6"/>
      <c r="H84" s="440" t="s">
        <v>1647</v>
      </c>
      <c r="I84" s="449">
        <v>32790000000</v>
      </c>
    </row>
    <row r="85" spans="1:9" s="13" customFormat="1" ht="19.899999999999999" customHeight="1">
      <c r="A85" s="7"/>
      <c r="B85" s="444" t="s">
        <v>1648</v>
      </c>
      <c r="C85" s="439" t="s">
        <v>1649</v>
      </c>
      <c r="D85" s="7" t="s">
        <v>8</v>
      </c>
      <c r="E85" s="440">
        <v>0</v>
      </c>
      <c r="F85" s="449">
        <v>30000000000</v>
      </c>
      <c r="G85" s="6"/>
      <c r="H85" s="440">
        <v>0</v>
      </c>
      <c r="I85" s="449">
        <v>35000000000</v>
      </c>
    </row>
    <row r="86" spans="1:9" s="2" customFormat="1" ht="19.899999999999999" customHeight="1">
      <c r="A86" s="429" t="s">
        <v>1650</v>
      </c>
      <c r="B86" s="430"/>
      <c r="C86" s="431"/>
      <c r="D86" s="432"/>
      <c r="E86" s="433"/>
      <c r="F86" s="434">
        <f>F87+F89+F92+F94</f>
        <v>18506000000</v>
      </c>
      <c r="G86" s="435"/>
      <c r="H86" s="433"/>
      <c r="I86" s="434">
        <f>I87+I89+I92+I94</f>
        <v>19317000000</v>
      </c>
    </row>
    <row r="87" spans="1:9" s="2" customFormat="1" ht="25.5">
      <c r="A87" s="54">
        <v>7</v>
      </c>
      <c r="B87" s="9" t="s">
        <v>1651</v>
      </c>
      <c r="C87" s="401" t="s">
        <v>1652</v>
      </c>
      <c r="D87" s="54"/>
      <c r="E87" s="436">
        <v>0.68</v>
      </c>
      <c r="F87" s="34">
        <f>SUM(F88:F88)</f>
        <v>2250000000</v>
      </c>
      <c r="G87" s="18"/>
      <c r="H87" s="436">
        <v>0.84</v>
      </c>
      <c r="I87" s="34">
        <f>SUM(I88:I88)</f>
        <v>2250000000</v>
      </c>
    </row>
    <row r="88" spans="1:9" s="13" customFormat="1">
      <c r="A88" s="7"/>
      <c r="B88" s="444" t="s">
        <v>1653</v>
      </c>
      <c r="C88" s="439" t="s">
        <v>1654</v>
      </c>
      <c r="D88" s="7" t="s">
        <v>8</v>
      </c>
      <c r="E88" s="440" t="s">
        <v>1655</v>
      </c>
      <c r="F88" s="449">
        <v>2250000000</v>
      </c>
      <c r="G88" s="6"/>
      <c r="H88" s="440" t="s">
        <v>1655</v>
      </c>
      <c r="I88" s="449">
        <v>2250000000</v>
      </c>
    </row>
    <row r="89" spans="1:9" s="2" customFormat="1" ht="25.5">
      <c r="A89" s="54">
        <v>8</v>
      </c>
      <c r="B89" s="9" t="s">
        <v>1656</v>
      </c>
      <c r="C89" s="401" t="s">
        <v>1657</v>
      </c>
      <c r="D89" s="54"/>
      <c r="E89" s="436">
        <v>0.68</v>
      </c>
      <c r="F89" s="34">
        <f>SUM(F90:F91)</f>
        <v>11300000000</v>
      </c>
      <c r="G89" s="18"/>
      <c r="H89" s="436"/>
      <c r="I89" s="34">
        <f>SUM(I90:I91)</f>
        <v>11700000000</v>
      </c>
    </row>
    <row r="90" spans="1:9" s="13" customFormat="1" ht="25.5">
      <c r="A90" s="7"/>
      <c r="B90" s="444" t="s">
        <v>1658</v>
      </c>
      <c r="C90" s="439" t="s">
        <v>1659</v>
      </c>
      <c r="D90" s="7" t="s">
        <v>8</v>
      </c>
      <c r="E90" s="440" t="s">
        <v>1601</v>
      </c>
      <c r="F90" s="449">
        <v>9400000000</v>
      </c>
      <c r="G90" s="6"/>
      <c r="H90" s="440" t="s">
        <v>1660</v>
      </c>
      <c r="I90" s="449">
        <v>9700000000</v>
      </c>
    </row>
    <row r="91" spans="1:9" s="13" customFormat="1" ht="25.5">
      <c r="A91" s="7"/>
      <c r="B91" s="444" t="s">
        <v>1661</v>
      </c>
      <c r="C91" s="439" t="s">
        <v>1659</v>
      </c>
      <c r="D91" s="7" t="s">
        <v>8</v>
      </c>
      <c r="E91" s="440" t="s">
        <v>1662</v>
      </c>
      <c r="F91" s="449">
        <v>1900000000</v>
      </c>
      <c r="G91" s="6"/>
      <c r="H91" s="440" t="s">
        <v>1663</v>
      </c>
      <c r="I91" s="449">
        <v>2000000000</v>
      </c>
    </row>
    <row r="92" spans="1:9" s="2" customFormat="1" ht="25.5">
      <c r="A92" s="54">
        <v>9</v>
      </c>
      <c r="B92" s="9" t="s">
        <v>1664</v>
      </c>
      <c r="C92" s="450" t="s">
        <v>1665</v>
      </c>
      <c r="D92" s="54"/>
      <c r="E92" s="436">
        <v>1</v>
      </c>
      <c r="F92" s="34">
        <f>SUM(F93)</f>
        <v>850000000</v>
      </c>
      <c r="G92" s="18"/>
      <c r="H92" s="436">
        <v>1</v>
      </c>
      <c r="I92" s="34">
        <f>SUM(I93)</f>
        <v>850000000</v>
      </c>
    </row>
    <row r="93" spans="1:9" s="13" customFormat="1" ht="19.899999999999999" customHeight="1">
      <c r="A93" s="7"/>
      <c r="B93" s="444" t="s">
        <v>1666</v>
      </c>
      <c r="C93" s="439" t="s">
        <v>1567</v>
      </c>
      <c r="D93" s="7" t="s">
        <v>8</v>
      </c>
      <c r="E93" s="440" t="s">
        <v>1667</v>
      </c>
      <c r="F93" s="449">
        <v>850000000</v>
      </c>
      <c r="G93" s="6"/>
      <c r="H93" s="440" t="s">
        <v>1667</v>
      </c>
      <c r="I93" s="449">
        <v>850000000</v>
      </c>
    </row>
    <row r="94" spans="1:9" s="2" customFormat="1" ht="38.25">
      <c r="A94" s="54">
        <v>10</v>
      </c>
      <c r="B94" s="9" t="s">
        <v>1668</v>
      </c>
      <c r="C94" s="401" t="s">
        <v>1669</v>
      </c>
      <c r="D94" s="54"/>
      <c r="E94" s="436">
        <v>1</v>
      </c>
      <c r="F94" s="34">
        <f>SUM(F95)</f>
        <v>4106000000</v>
      </c>
      <c r="G94" s="18"/>
      <c r="H94" s="436">
        <v>1</v>
      </c>
      <c r="I94" s="34">
        <f>SUM(I95)</f>
        <v>4517000000</v>
      </c>
    </row>
    <row r="95" spans="1:9" s="13" customFormat="1" ht="19.899999999999999" customHeight="1">
      <c r="A95" s="7"/>
      <c r="B95" s="444" t="s">
        <v>1670</v>
      </c>
      <c r="C95" s="439" t="s">
        <v>1567</v>
      </c>
      <c r="D95" s="7" t="s">
        <v>8</v>
      </c>
      <c r="E95" s="440" t="s">
        <v>1671</v>
      </c>
      <c r="F95" s="449">
        <v>4106000000</v>
      </c>
      <c r="G95" s="6"/>
      <c r="H95" s="440" t="s">
        <v>1671</v>
      </c>
      <c r="I95" s="449">
        <v>4517000000</v>
      </c>
    </row>
    <row r="96" spans="1:9" s="2" customFormat="1" ht="19.899999999999999" customHeight="1">
      <c r="A96" s="429" t="s">
        <v>1672</v>
      </c>
      <c r="B96" s="430"/>
      <c r="C96" s="431"/>
      <c r="D96" s="432"/>
      <c r="E96" s="433"/>
      <c r="F96" s="434">
        <f>F97+F100+F102</f>
        <v>151472000000</v>
      </c>
      <c r="G96" s="435"/>
      <c r="H96" s="433"/>
      <c r="I96" s="434">
        <f>I97+I100+I102</f>
        <v>154899000000</v>
      </c>
    </row>
    <row r="97" spans="1:9" s="2" customFormat="1" ht="38.25">
      <c r="A97" s="54">
        <v>11</v>
      </c>
      <c r="B97" s="9" t="s">
        <v>1673</v>
      </c>
      <c r="C97" s="9" t="s">
        <v>1674</v>
      </c>
      <c r="D97" s="9"/>
      <c r="E97" s="54" t="s">
        <v>1675</v>
      </c>
      <c r="F97" s="454">
        <f>SUM(F98+F99)</f>
        <v>48640000000</v>
      </c>
      <c r="G97" s="9"/>
      <c r="H97" s="54" t="s">
        <v>1675</v>
      </c>
      <c r="I97" s="454">
        <f>SUM(I98+I99)</f>
        <v>48700000000</v>
      </c>
    </row>
    <row r="98" spans="1:9" s="13" customFormat="1" ht="38.25">
      <c r="A98" s="7"/>
      <c r="B98" s="8" t="s">
        <v>1676</v>
      </c>
      <c r="C98" s="10" t="s">
        <v>1677</v>
      </c>
      <c r="D98" s="7" t="s">
        <v>8</v>
      </c>
      <c r="E98" s="455">
        <v>0.85</v>
      </c>
      <c r="F98" s="456">
        <v>40000000000</v>
      </c>
      <c r="G98" s="10"/>
      <c r="H98" s="455">
        <v>0.85</v>
      </c>
      <c r="I98" s="456">
        <v>40000000000</v>
      </c>
    </row>
    <row r="99" spans="1:9" s="13" customFormat="1" ht="25.5">
      <c r="A99" s="7"/>
      <c r="B99" s="457" t="s">
        <v>1678</v>
      </c>
      <c r="C99" s="10" t="s">
        <v>1679</v>
      </c>
      <c r="D99" s="7"/>
      <c r="E99" s="455" t="s">
        <v>1680</v>
      </c>
      <c r="F99" s="456">
        <v>8640000000</v>
      </c>
      <c r="G99" s="10"/>
      <c r="H99" s="455" t="s">
        <v>1680</v>
      </c>
      <c r="I99" s="456">
        <v>8700000000</v>
      </c>
    </row>
    <row r="100" spans="1:9" s="2" customFormat="1" ht="25.5">
      <c r="A100" s="54">
        <v>12</v>
      </c>
      <c r="B100" s="9" t="s">
        <v>1681</v>
      </c>
      <c r="C100" s="9" t="s">
        <v>1682</v>
      </c>
      <c r="D100" s="9"/>
      <c r="E100" s="458">
        <v>0.96</v>
      </c>
      <c r="F100" s="454">
        <f>SUM(F101)</f>
        <v>44000000000</v>
      </c>
      <c r="G100" s="9"/>
      <c r="H100" s="458">
        <v>0.96</v>
      </c>
      <c r="I100" s="454">
        <f>SUM(I101)</f>
        <v>44000000000</v>
      </c>
    </row>
    <row r="101" spans="1:9" s="13" customFormat="1" ht="19.899999999999999" customHeight="1">
      <c r="A101" s="7"/>
      <c r="B101" s="444" t="s">
        <v>1683</v>
      </c>
      <c r="C101" s="10" t="s">
        <v>1684</v>
      </c>
      <c r="D101" s="7" t="s">
        <v>8</v>
      </c>
      <c r="E101" s="7" t="s">
        <v>1685</v>
      </c>
      <c r="F101" s="456">
        <v>44000000000</v>
      </c>
      <c r="G101" s="10"/>
      <c r="H101" s="7" t="s">
        <v>1685</v>
      </c>
      <c r="I101" s="456">
        <v>44000000000</v>
      </c>
    </row>
    <row r="102" spans="1:9" s="2" customFormat="1" ht="25.5">
      <c r="A102" s="2104">
        <v>13</v>
      </c>
      <c r="B102" s="2107" t="s">
        <v>1686</v>
      </c>
      <c r="C102" s="9" t="s">
        <v>1687</v>
      </c>
      <c r="D102" s="2104"/>
      <c r="E102" s="458">
        <v>0.4</v>
      </c>
      <c r="F102" s="2110">
        <f>SUM(F104:F107)</f>
        <v>58832000000</v>
      </c>
      <c r="G102" s="2104"/>
      <c r="H102" s="458">
        <v>0.78</v>
      </c>
      <c r="I102" s="2110">
        <f>SUM(I104:I107)</f>
        <v>62199000000</v>
      </c>
    </row>
    <row r="103" spans="1:9" s="13" customFormat="1" ht="38.25">
      <c r="A103" s="2106"/>
      <c r="B103" s="2109"/>
      <c r="C103" s="9" t="s">
        <v>1688</v>
      </c>
      <c r="D103" s="2106"/>
      <c r="E103" s="455">
        <v>0.72</v>
      </c>
      <c r="F103" s="2112"/>
      <c r="G103" s="2106"/>
      <c r="H103" s="455">
        <v>0.7</v>
      </c>
      <c r="I103" s="2112"/>
    </row>
    <row r="104" spans="1:9" s="13" customFormat="1" ht="38.25">
      <c r="A104" s="7"/>
      <c r="B104" s="10" t="s">
        <v>1689</v>
      </c>
      <c r="C104" s="10" t="s">
        <v>1690</v>
      </c>
      <c r="D104" s="7" t="s">
        <v>8</v>
      </c>
      <c r="E104" s="7" t="s">
        <v>352</v>
      </c>
      <c r="F104" s="456">
        <v>9016000000</v>
      </c>
      <c r="G104" s="10"/>
      <c r="H104" s="7" t="s">
        <v>352</v>
      </c>
      <c r="I104" s="456">
        <v>9918000000</v>
      </c>
    </row>
    <row r="105" spans="1:9" s="13" customFormat="1" ht="25.5">
      <c r="A105" s="7"/>
      <c r="B105" s="10" t="s">
        <v>1691</v>
      </c>
      <c r="C105" s="459" t="s">
        <v>1692</v>
      </c>
      <c r="D105" s="460">
        <v>100</v>
      </c>
      <c r="E105" s="445">
        <v>1</v>
      </c>
      <c r="F105" s="456">
        <v>17039000000</v>
      </c>
      <c r="G105" s="10"/>
      <c r="H105" s="445">
        <v>1</v>
      </c>
      <c r="I105" s="456">
        <v>18743000000</v>
      </c>
    </row>
    <row r="106" spans="1:9" s="13" customFormat="1" ht="25.5">
      <c r="A106" s="7"/>
      <c r="B106" s="10" t="s">
        <v>1693</v>
      </c>
      <c r="C106" s="10" t="s">
        <v>1694</v>
      </c>
      <c r="D106" s="7" t="s">
        <v>8</v>
      </c>
      <c r="E106" s="7" t="s">
        <v>1695</v>
      </c>
      <c r="F106" s="456">
        <v>30856000000</v>
      </c>
      <c r="G106" s="10"/>
      <c r="H106" s="7" t="s">
        <v>1695</v>
      </c>
      <c r="I106" s="456">
        <v>31442000000</v>
      </c>
    </row>
    <row r="107" spans="1:9" s="13" customFormat="1" ht="19.899999999999999" customHeight="1">
      <c r="A107" s="7"/>
      <c r="B107" s="10" t="s">
        <v>1696</v>
      </c>
      <c r="C107" s="10" t="s">
        <v>1567</v>
      </c>
      <c r="D107" s="7" t="s">
        <v>8</v>
      </c>
      <c r="E107" s="7" t="s">
        <v>369</v>
      </c>
      <c r="F107" s="456">
        <v>1921000000</v>
      </c>
      <c r="G107" s="10"/>
      <c r="H107" s="7" t="s">
        <v>369</v>
      </c>
      <c r="I107" s="456">
        <v>2096000000</v>
      </c>
    </row>
    <row r="108" spans="1:9" s="2" customFormat="1" ht="19.899999999999999" customHeight="1">
      <c r="A108" s="429" t="s">
        <v>1697</v>
      </c>
      <c r="B108" s="430"/>
      <c r="C108" s="431"/>
      <c r="D108" s="432"/>
      <c r="E108" s="433"/>
      <c r="F108" s="434">
        <f>F109+F114+F118+F123+F128</f>
        <v>156600000000</v>
      </c>
      <c r="G108" s="435"/>
      <c r="H108" s="433"/>
      <c r="I108" s="434">
        <f>I109+I114+I118+I123+I128</f>
        <v>120800000000</v>
      </c>
    </row>
    <row r="109" spans="1:9" s="2" customFormat="1" ht="25.5">
      <c r="A109" s="54">
        <v>14</v>
      </c>
      <c r="B109" s="9" t="s">
        <v>1698</v>
      </c>
      <c r="C109" s="9" t="s">
        <v>1699</v>
      </c>
      <c r="D109" s="9"/>
      <c r="E109" s="458">
        <v>0.81</v>
      </c>
      <c r="F109" s="454">
        <f>SUM(F110:F113)</f>
        <v>56500000000</v>
      </c>
      <c r="G109" s="9"/>
      <c r="H109" s="458">
        <v>0.85</v>
      </c>
      <c r="I109" s="454">
        <f>SUM(I110:I113)</f>
        <v>46500000000</v>
      </c>
    </row>
    <row r="110" spans="1:9" s="13" customFormat="1" ht="19.899999999999999" customHeight="1">
      <c r="A110" s="7"/>
      <c r="B110" s="444" t="s">
        <v>1700</v>
      </c>
      <c r="C110" s="10" t="s">
        <v>1701</v>
      </c>
      <c r="D110" s="7" t="s">
        <v>8</v>
      </c>
      <c r="E110" s="7" t="s">
        <v>159</v>
      </c>
      <c r="F110" s="456">
        <v>1500000000</v>
      </c>
      <c r="G110" s="10"/>
      <c r="H110" s="7" t="s">
        <v>159</v>
      </c>
      <c r="I110" s="456">
        <v>1500000000</v>
      </c>
    </row>
    <row r="111" spans="1:9" s="13" customFormat="1" ht="19.899999999999999" customHeight="1">
      <c r="A111" s="7"/>
      <c r="B111" s="461" t="s">
        <v>1702</v>
      </c>
      <c r="C111" s="10" t="s">
        <v>1703</v>
      </c>
      <c r="D111" s="7" t="s">
        <v>8</v>
      </c>
      <c r="E111" s="7" t="s">
        <v>1704</v>
      </c>
      <c r="F111" s="456">
        <v>25000000000</v>
      </c>
      <c r="G111" s="10"/>
      <c r="H111" s="7" t="s">
        <v>1705</v>
      </c>
      <c r="I111" s="456">
        <v>15000000000</v>
      </c>
    </row>
    <row r="112" spans="1:9" s="13" customFormat="1" ht="19.899999999999999" customHeight="1">
      <c r="A112" s="7"/>
      <c r="B112" s="444" t="s">
        <v>1706</v>
      </c>
      <c r="C112" s="10" t="s">
        <v>1707</v>
      </c>
      <c r="D112" s="7" t="s">
        <v>8</v>
      </c>
      <c r="E112" s="7" t="s">
        <v>1708</v>
      </c>
      <c r="F112" s="456">
        <v>10000000000</v>
      </c>
      <c r="G112" s="10"/>
      <c r="H112" s="7" t="s">
        <v>1709</v>
      </c>
      <c r="I112" s="456">
        <v>5000000000</v>
      </c>
    </row>
    <row r="113" spans="1:9" s="13" customFormat="1" ht="19.899999999999999" customHeight="1">
      <c r="A113" s="7"/>
      <c r="B113" s="444" t="s">
        <v>1710</v>
      </c>
      <c r="C113" s="10" t="s">
        <v>1711</v>
      </c>
      <c r="D113" s="7" t="s">
        <v>8</v>
      </c>
      <c r="E113" s="7"/>
      <c r="F113" s="456">
        <v>20000000000</v>
      </c>
      <c r="G113" s="10"/>
      <c r="H113" s="7" t="s">
        <v>1712</v>
      </c>
      <c r="I113" s="456">
        <v>25000000000</v>
      </c>
    </row>
    <row r="114" spans="1:9" s="425" customFormat="1" ht="38.25">
      <c r="A114" s="54">
        <v>16</v>
      </c>
      <c r="B114" s="9" t="s">
        <v>1713</v>
      </c>
      <c r="C114" s="9" t="s">
        <v>1714</v>
      </c>
      <c r="D114" s="7"/>
      <c r="E114" s="458">
        <v>0.5</v>
      </c>
      <c r="F114" s="454">
        <f>SUM(F115:F117)</f>
        <v>17500000000</v>
      </c>
      <c r="G114" s="9"/>
      <c r="H114" s="458">
        <v>0.75</v>
      </c>
      <c r="I114" s="454">
        <f>SUM(I115:I117)</f>
        <v>7500000000</v>
      </c>
    </row>
    <row r="115" spans="1:9" s="13" customFormat="1" ht="25.5">
      <c r="A115" s="6"/>
      <c r="B115" s="8" t="s">
        <v>1715</v>
      </c>
      <c r="C115" s="10" t="s">
        <v>1701</v>
      </c>
      <c r="D115" s="7" t="s">
        <v>8</v>
      </c>
      <c r="E115" s="7" t="s">
        <v>159</v>
      </c>
      <c r="F115" s="456">
        <v>500000000</v>
      </c>
      <c r="G115" s="10"/>
      <c r="H115" s="7" t="s">
        <v>159</v>
      </c>
      <c r="I115" s="456">
        <v>500000000</v>
      </c>
    </row>
    <row r="116" spans="1:9" s="13" customFormat="1" ht="38.25">
      <c r="A116" s="6"/>
      <c r="B116" s="8" t="s">
        <v>1716</v>
      </c>
      <c r="C116" s="461" t="s">
        <v>1717</v>
      </c>
      <c r="D116" s="7" t="s">
        <v>8</v>
      </c>
      <c r="E116" s="7" t="s">
        <v>355</v>
      </c>
      <c r="F116" s="456">
        <v>15000000000</v>
      </c>
      <c r="G116" s="10"/>
      <c r="H116" s="7" t="s">
        <v>355</v>
      </c>
      <c r="I116" s="456">
        <v>5000000000</v>
      </c>
    </row>
    <row r="117" spans="1:9" s="13" customFormat="1" ht="25.5">
      <c r="A117" s="278"/>
      <c r="B117" s="8" t="s">
        <v>1718</v>
      </c>
      <c r="C117" s="10" t="s">
        <v>1719</v>
      </c>
      <c r="D117" s="7" t="s">
        <v>8</v>
      </c>
      <c r="E117" s="7" t="s">
        <v>355</v>
      </c>
      <c r="F117" s="456">
        <v>2000000000</v>
      </c>
      <c r="G117" s="10"/>
      <c r="H117" s="7" t="s">
        <v>1720</v>
      </c>
      <c r="I117" s="456">
        <v>2000000000</v>
      </c>
    </row>
    <row r="118" spans="1:9" s="467" customFormat="1" ht="25.5">
      <c r="A118" s="462">
        <v>17</v>
      </c>
      <c r="B118" s="463" t="s">
        <v>1721</v>
      </c>
      <c r="C118" s="463" t="s">
        <v>1722</v>
      </c>
      <c r="D118" s="464"/>
      <c r="E118" s="465">
        <v>1</v>
      </c>
      <c r="F118" s="466">
        <f>SUM(F119:F122)</f>
        <v>70000000000</v>
      </c>
      <c r="G118" s="463"/>
      <c r="H118" s="465">
        <v>1</v>
      </c>
      <c r="I118" s="466">
        <f>SUM(I119:I122)</f>
        <v>52000000000</v>
      </c>
    </row>
    <row r="119" spans="1:9" s="13" customFormat="1" ht="19.899999999999999" customHeight="1">
      <c r="A119" s="278"/>
      <c r="B119" s="444" t="s">
        <v>1723</v>
      </c>
      <c r="C119" s="10" t="s">
        <v>1724</v>
      </c>
      <c r="D119" s="7" t="s">
        <v>8</v>
      </c>
      <c r="E119" s="7" t="s">
        <v>1725</v>
      </c>
      <c r="F119" s="456">
        <v>2000000000</v>
      </c>
      <c r="G119" s="10"/>
      <c r="H119" s="7" t="s">
        <v>1725</v>
      </c>
      <c r="I119" s="456">
        <v>2000000000</v>
      </c>
    </row>
    <row r="120" spans="1:9" s="13" customFormat="1" ht="25.5">
      <c r="A120" s="468"/>
      <c r="B120" s="444" t="s">
        <v>1726</v>
      </c>
      <c r="C120" s="10" t="s">
        <v>1727</v>
      </c>
      <c r="D120" s="7" t="s">
        <v>8</v>
      </c>
      <c r="E120" s="7" t="s">
        <v>1728</v>
      </c>
      <c r="F120" s="456">
        <v>30000000000</v>
      </c>
      <c r="G120" s="10"/>
      <c r="H120" s="7" t="s">
        <v>1729</v>
      </c>
      <c r="I120" s="456">
        <v>20000000000</v>
      </c>
    </row>
    <row r="121" spans="1:9" s="13" customFormat="1" ht="25.5">
      <c r="A121" s="278"/>
      <c r="B121" s="444" t="s">
        <v>1730</v>
      </c>
      <c r="C121" s="10" t="s">
        <v>1731</v>
      </c>
      <c r="D121" s="7" t="s">
        <v>8</v>
      </c>
      <c r="E121" s="7" t="s">
        <v>1732</v>
      </c>
      <c r="F121" s="456">
        <v>28000000000</v>
      </c>
      <c r="G121" s="10"/>
      <c r="H121" s="7" t="s">
        <v>1729</v>
      </c>
      <c r="I121" s="456">
        <v>20000000000</v>
      </c>
    </row>
    <row r="122" spans="1:9" s="13" customFormat="1" ht="19.899999999999999" customHeight="1">
      <c r="A122" s="468"/>
      <c r="B122" s="444" t="s">
        <v>1733</v>
      </c>
      <c r="C122" s="10" t="s">
        <v>1734</v>
      </c>
      <c r="D122" s="7" t="s">
        <v>8</v>
      </c>
      <c r="E122" s="7" t="s">
        <v>1735</v>
      </c>
      <c r="F122" s="456">
        <v>10000000000</v>
      </c>
      <c r="G122" s="10"/>
      <c r="H122" s="7" t="s">
        <v>1735</v>
      </c>
      <c r="I122" s="456">
        <v>10000000000</v>
      </c>
    </row>
    <row r="123" spans="1:9" s="467" customFormat="1" ht="25.5">
      <c r="A123" s="462">
        <v>18</v>
      </c>
      <c r="B123" s="463" t="s">
        <v>1736</v>
      </c>
      <c r="C123" s="463" t="s">
        <v>1737</v>
      </c>
      <c r="D123" s="464"/>
      <c r="E123" s="465">
        <v>1</v>
      </c>
      <c r="F123" s="466">
        <f>SUM(F124:F127)</f>
        <v>11300000000</v>
      </c>
      <c r="G123" s="463"/>
      <c r="H123" s="465">
        <v>1</v>
      </c>
      <c r="I123" s="466">
        <f>SUM(I124:I127)</f>
        <v>13500000000</v>
      </c>
    </row>
    <row r="124" spans="1:9" s="471" customFormat="1" ht="25.5">
      <c r="A124" s="469"/>
      <c r="B124" s="470" t="s">
        <v>1738</v>
      </c>
      <c r="C124" s="209" t="s">
        <v>1739</v>
      </c>
      <c r="D124" s="210" t="s">
        <v>8</v>
      </c>
      <c r="E124" s="210" t="s">
        <v>1740</v>
      </c>
      <c r="F124" s="211">
        <v>3800000000</v>
      </c>
      <c r="G124" s="209"/>
      <c r="H124" s="210" t="s">
        <v>1740</v>
      </c>
      <c r="I124" s="211">
        <v>3000000000</v>
      </c>
    </row>
    <row r="125" spans="1:9" s="471" customFormat="1" ht="25.5">
      <c r="A125" s="469"/>
      <c r="B125" s="470" t="s">
        <v>1741</v>
      </c>
      <c r="C125" s="209" t="s">
        <v>1742</v>
      </c>
      <c r="D125" s="210" t="s">
        <v>8</v>
      </c>
      <c r="E125" s="210" t="s">
        <v>1743</v>
      </c>
      <c r="F125" s="211">
        <v>4500000000</v>
      </c>
      <c r="G125" s="209"/>
      <c r="H125" s="210" t="s">
        <v>1743</v>
      </c>
      <c r="I125" s="211">
        <v>4500000000</v>
      </c>
    </row>
    <row r="126" spans="1:9" s="471" customFormat="1" ht="25.5">
      <c r="A126" s="469"/>
      <c r="B126" s="470" t="s">
        <v>1744</v>
      </c>
      <c r="C126" s="209" t="s">
        <v>1745</v>
      </c>
      <c r="D126" s="210" t="s">
        <v>8</v>
      </c>
      <c r="E126" s="210" t="s">
        <v>355</v>
      </c>
      <c r="F126" s="211">
        <v>2000000000</v>
      </c>
      <c r="G126" s="209"/>
      <c r="H126" s="210" t="s">
        <v>1746</v>
      </c>
      <c r="I126" s="211">
        <v>5000000000</v>
      </c>
    </row>
    <row r="127" spans="1:9" s="471" customFormat="1" ht="25.5">
      <c r="A127" s="469"/>
      <c r="B127" s="470" t="s">
        <v>1747</v>
      </c>
      <c r="C127" s="209" t="s">
        <v>1748</v>
      </c>
      <c r="D127" s="210" t="s">
        <v>8</v>
      </c>
      <c r="E127" s="210" t="s">
        <v>355</v>
      </c>
      <c r="F127" s="211">
        <v>1000000000</v>
      </c>
      <c r="G127" s="209"/>
      <c r="H127" s="210" t="s">
        <v>355</v>
      </c>
      <c r="I127" s="211">
        <v>1000000000</v>
      </c>
    </row>
    <row r="128" spans="1:9" s="425" customFormat="1" ht="25.5">
      <c r="A128" s="472">
        <v>19</v>
      </c>
      <c r="B128" s="207" t="s">
        <v>1749</v>
      </c>
      <c r="C128" s="207" t="s">
        <v>1750</v>
      </c>
      <c r="D128" s="210"/>
      <c r="E128" s="473">
        <v>1</v>
      </c>
      <c r="F128" s="474">
        <f>SUM(F129:F130)</f>
        <v>1300000000</v>
      </c>
      <c r="G128" s="207"/>
      <c r="H128" s="473">
        <v>1</v>
      </c>
      <c r="I128" s="474">
        <f>SUM(I129:I130)</f>
        <v>1300000000</v>
      </c>
    </row>
    <row r="129" spans="1:9" s="13" customFormat="1" ht="19.899999999999999" customHeight="1">
      <c r="A129" s="468"/>
      <c r="B129" s="470" t="s">
        <v>1751</v>
      </c>
      <c r="C129" s="209" t="s">
        <v>1752</v>
      </c>
      <c r="D129" s="210" t="s">
        <v>8</v>
      </c>
      <c r="E129" s="210" t="s">
        <v>1753</v>
      </c>
      <c r="F129" s="211">
        <v>1000000000</v>
      </c>
      <c r="G129" s="209"/>
      <c r="H129" s="210" t="s">
        <v>1753</v>
      </c>
      <c r="I129" s="211">
        <v>1000000000</v>
      </c>
    </row>
    <row r="130" spans="1:9" s="13" customFormat="1" ht="19.899999999999999" customHeight="1">
      <c r="A130" s="468"/>
      <c r="B130" s="470" t="s">
        <v>1754</v>
      </c>
      <c r="C130" s="209" t="s">
        <v>1752</v>
      </c>
      <c r="D130" s="210" t="s">
        <v>8</v>
      </c>
      <c r="E130" s="210" t="s">
        <v>1753</v>
      </c>
      <c r="F130" s="211">
        <v>300000000</v>
      </c>
      <c r="G130" s="209"/>
      <c r="H130" s="210" t="s">
        <v>1753</v>
      </c>
      <c r="I130" s="211">
        <v>300000000</v>
      </c>
    </row>
    <row r="131" spans="1:9" s="2" customFormat="1" ht="19.899999999999999" customHeight="1">
      <c r="A131" s="429" t="s">
        <v>1755</v>
      </c>
      <c r="B131" s="430"/>
      <c r="C131" s="431"/>
      <c r="D131" s="432"/>
      <c r="E131" s="433"/>
      <c r="F131" s="434">
        <f>F132+F134+F138</f>
        <v>8023000000</v>
      </c>
      <c r="G131" s="435"/>
      <c r="H131" s="433"/>
      <c r="I131" s="434">
        <f>I132+I134+I138</f>
        <v>8865000000</v>
      </c>
    </row>
    <row r="132" spans="1:9" s="425" customFormat="1" ht="25.5">
      <c r="A132" s="472">
        <v>20</v>
      </c>
      <c r="B132" s="9" t="s">
        <v>1756</v>
      </c>
      <c r="C132" s="9" t="s">
        <v>1757</v>
      </c>
      <c r="D132" s="9"/>
      <c r="E132" s="458">
        <v>0.49</v>
      </c>
      <c r="F132" s="475">
        <f>SUM(F133)</f>
        <v>1800000000</v>
      </c>
      <c r="G132" s="9"/>
      <c r="H132" s="54" t="s">
        <v>1758</v>
      </c>
      <c r="I132" s="475">
        <f>SUM(I133)</f>
        <v>2040000000</v>
      </c>
    </row>
    <row r="133" spans="1:9" s="13" customFormat="1" ht="21" customHeight="1">
      <c r="A133" s="468"/>
      <c r="B133" s="444" t="s">
        <v>1759</v>
      </c>
      <c r="C133" s="10" t="s">
        <v>1760</v>
      </c>
      <c r="D133" s="7" t="s">
        <v>8</v>
      </c>
      <c r="E133" s="7" t="s">
        <v>1761</v>
      </c>
      <c r="F133" s="456">
        <v>1800000000</v>
      </c>
      <c r="G133" s="10"/>
      <c r="H133" s="7" t="s">
        <v>1762</v>
      </c>
      <c r="I133" s="456">
        <v>2040000000</v>
      </c>
    </row>
    <row r="134" spans="1:9" s="425" customFormat="1" ht="30.75" customHeight="1">
      <c r="A134" s="472">
        <v>21</v>
      </c>
      <c r="B134" s="476" t="s">
        <v>1763</v>
      </c>
      <c r="C134" s="9" t="s">
        <v>1764</v>
      </c>
      <c r="D134" s="9"/>
      <c r="E134" s="275">
        <v>0.45</v>
      </c>
      <c r="F134" s="477">
        <f>SUM(F135:F137)</f>
        <v>4364000000</v>
      </c>
      <c r="G134" s="9"/>
      <c r="H134" s="275">
        <v>0.59</v>
      </c>
      <c r="I134" s="477">
        <f>SUM(I135:I137)</f>
        <v>4920000000</v>
      </c>
    </row>
    <row r="135" spans="1:9" s="13" customFormat="1" ht="28.5" customHeight="1">
      <c r="A135" s="468"/>
      <c r="B135" s="8" t="s">
        <v>1765</v>
      </c>
      <c r="C135" s="10" t="s">
        <v>1766</v>
      </c>
      <c r="D135" s="7"/>
      <c r="E135" s="7" t="s">
        <v>1767</v>
      </c>
      <c r="F135" s="456">
        <v>1100000000</v>
      </c>
      <c r="G135" s="10"/>
      <c r="H135" s="7" t="s">
        <v>1767</v>
      </c>
      <c r="I135" s="456">
        <v>1200000000</v>
      </c>
    </row>
    <row r="136" spans="1:9" s="13" customFormat="1" ht="28.5" customHeight="1">
      <c r="A136" s="468"/>
      <c r="B136" s="8" t="s">
        <v>1768</v>
      </c>
      <c r="C136" s="10" t="s">
        <v>1766</v>
      </c>
      <c r="D136" s="7"/>
      <c r="E136" s="7" t="s">
        <v>245</v>
      </c>
      <c r="F136" s="456">
        <v>664000000</v>
      </c>
      <c r="G136" s="10"/>
      <c r="H136" s="7" t="s">
        <v>1769</v>
      </c>
      <c r="I136" s="456">
        <v>720000000</v>
      </c>
    </row>
    <row r="137" spans="1:9" s="13" customFormat="1" ht="28.5" customHeight="1">
      <c r="A137" s="468"/>
      <c r="B137" s="8" t="s">
        <v>1770</v>
      </c>
      <c r="C137" s="10" t="s">
        <v>1766</v>
      </c>
      <c r="D137" s="7"/>
      <c r="E137" s="7" t="s">
        <v>1771</v>
      </c>
      <c r="F137" s="456">
        <v>2600000000</v>
      </c>
      <c r="G137" s="10"/>
      <c r="H137" s="7" t="s">
        <v>1772</v>
      </c>
      <c r="I137" s="456">
        <v>3000000000</v>
      </c>
    </row>
    <row r="138" spans="1:9" s="425" customFormat="1" ht="30.75" customHeight="1">
      <c r="A138" s="472">
        <v>22</v>
      </c>
      <c r="B138" s="476" t="s">
        <v>1773</v>
      </c>
      <c r="C138" s="9" t="s">
        <v>1774</v>
      </c>
      <c r="D138" s="9"/>
      <c r="E138" s="275">
        <v>0.9</v>
      </c>
      <c r="F138" s="475">
        <f>SUM(F139:F140)</f>
        <v>1859000000</v>
      </c>
      <c r="G138" s="9"/>
      <c r="H138" s="275">
        <v>0.93</v>
      </c>
      <c r="I138" s="475">
        <f>SUM(I139:I140)</f>
        <v>1905000000</v>
      </c>
    </row>
    <row r="139" spans="1:9" s="13" customFormat="1" ht="28.5" customHeight="1">
      <c r="A139" s="468"/>
      <c r="B139" s="8" t="s">
        <v>1775</v>
      </c>
      <c r="C139" s="10" t="s">
        <v>1776</v>
      </c>
      <c r="D139" s="7" t="s">
        <v>484</v>
      </c>
      <c r="E139" s="7" t="s">
        <v>1777</v>
      </c>
      <c r="F139" s="456">
        <v>950000000</v>
      </c>
      <c r="G139" s="10"/>
      <c r="H139" s="7" t="s">
        <v>1777</v>
      </c>
      <c r="I139" s="456">
        <v>980000000</v>
      </c>
    </row>
    <row r="140" spans="1:9" s="13" customFormat="1" ht="28.5" customHeight="1">
      <c r="A140" s="468"/>
      <c r="B140" s="8" t="s">
        <v>1778</v>
      </c>
      <c r="C140" s="10" t="s">
        <v>1779</v>
      </c>
      <c r="D140" s="7"/>
      <c r="E140" s="7" t="s">
        <v>1780</v>
      </c>
      <c r="F140" s="456">
        <v>909000000</v>
      </c>
      <c r="G140" s="10"/>
      <c r="H140" s="7" t="s">
        <v>1780</v>
      </c>
      <c r="I140" s="456">
        <v>925000000</v>
      </c>
    </row>
    <row r="141" spans="1:9" s="2" customFormat="1" ht="19.899999999999999" customHeight="1">
      <c r="A141" s="478" t="s">
        <v>1781</v>
      </c>
      <c r="B141" s="430"/>
      <c r="C141" s="431"/>
      <c r="D141" s="432"/>
      <c r="E141" s="433"/>
      <c r="F141" s="434">
        <f>F142+F148+F151</f>
        <v>39348000000</v>
      </c>
      <c r="G141" s="435"/>
      <c r="H141" s="433"/>
      <c r="I141" s="479">
        <f>I142+I148+I151</f>
        <v>35597000000</v>
      </c>
    </row>
    <row r="142" spans="1:9" s="2" customFormat="1" ht="51">
      <c r="A142" s="472">
        <v>23</v>
      </c>
      <c r="B142" s="476" t="s">
        <v>1782</v>
      </c>
      <c r="C142" s="9" t="s">
        <v>1783</v>
      </c>
      <c r="D142" s="9"/>
      <c r="E142" s="458">
        <v>1</v>
      </c>
      <c r="F142" s="454">
        <f>SUM(F143:F147)</f>
        <v>29850000000</v>
      </c>
      <c r="G142" s="9"/>
      <c r="H142" s="458">
        <v>1</v>
      </c>
      <c r="I142" s="454">
        <f>SUM(I143:I147)</f>
        <v>25350000000</v>
      </c>
    </row>
    <row r="143" spans="1:9" s="13" customFormat="1" ht="25.5">
      <c r="A143" s="278"/>
      <c r="B143" s="8" t="s">
        <v>1784</v>
      </c>
      <c r="C143" s="10" t="s">
        <v>1701</v>
      </c>
      <c r="D143" s="7" t="s">
        <v>8</v>
      </c>
      <c r="E143" s="7" t="s">
        <v>14</v>
      </c>
      <c r="F143" s="456">
        <v>1000000000</v>
      </c>
      <c r="G143" s="10"/>
      <c r="H143" s="7" t="s">
        <v>14</v>
      </c>
      <c r="I143" s="456">
        <v>1000000000</v>
      </c>
    </row>
    <row r="144" spans="1:9" s="13" customFormat="1" ht="38.25">
      <c r="A144" s="278"/>
      <c r="B144" s="8" t="s">
        <v>1785</v>
      </c>
      <c r="C144" s="10" t="s">
        <v>1701</v>
      </c>
      <c r="D144" s="7" t="s">
        <v>8</v>
      </c>
      <c r="E144" s="7" t="s">
        <v>1568</v>
      </c>
      <c r="F144" s="456">
        <v>1350000000</v>
      </c>
      <c r="G144" s="10"/>
      <c r="H144" s="7" t="s">
        <v>1568</v>
      </c>
      <c r="I144" s="456">
        <v>1350000000</v>
      </c>
    </row>
    <row r="145" spans="1:9" s="13" customFormat="1">
      <c r="A145" s="278"/>
      <c r="B145" s="8" t="s">
        <v>1786</v>
      </c>
      <c r="C145" s="10" t="s">
        <v>1701</v>
      </c>
      <c r="D145" s="7" t="s">
        <v>8</v>
      </c>
      <c r="E145" s="7" t="s">
        <v>1787</v>
      </c>
      <c r="F145" s="456">
        <v>4500000000</v>
      </c>
      <c r="G145" s="10"/>
      <c r="H145" s="7" t="s">
        <v>1787</v>
      </c>
      <c r="I145" s="456">
        <v>4500000000</v>
      </c>
    </row>
    <row r="146" spans="1:9" s="13" customFormat="1" ht="25.5">
      <c r="A146" s="278"/>
      <c r="B146" s="480" t="s">
        <v>1788</v>
      </c>
      <c r="C146" s="10" t="s">
        <v>1701</v>
      </c>
      <c r="D146" s="7" t="s">
        <v>8</v>
      </c>
      <c r="E146" s="7"/>
      <c r="F146" s="456">
        <v>3000000000</v>
      </c>
      <c r="G146" s="10"/>
      <c r="H146" s="7" t="s">
        <v>1789</v>
      </c>
      <c r="I146" s="456">
        <v>3500000000</v>
      </c>
    </row>
    <row r="147" spans="1:9" s="13" customFormat="1" ht="25.5">
      <c r="A147" s="278"/>
      <c r="B147" s="480" t="s">
        <v>1790</v>
      </c>
      <c r="C147" s="481" t="s">
        <v>1791</v>
      </c>
      <c r="D147" s="7" t="s">
        <v>8</v>
      </c>
      <c r="E147" s="7"/>
      <c r="F147" s="456">
        <v>20000000000</v>
      </c>
      <c r="G147" s="10"/>
      <c r="H147" s="7" t="s">
        <v>1792</v>
      </c>
      <c r="I147" s="456">
        <v>15000000000</v>
      </c>
    </row>
    <row r="148" spans="1:9" s="2" customFormat="1" ht="25.5">
      <c r="A148" s="472">
        <v>24</v>
      </c>
      <c r="B148" s="9" t="s">
        <v>1793</v>
      </c>
      <c r="C148" s="9" t="s">
        <v>1794</v>
      </c>
      <c r="D148" s="9"/>
      <c r="E148" s="458">
        <v>1</v>
      </c>
      <c r="F148" s="454">
        <f>SUM(F149:F150)</f>
        <v>2500000000</v>
      </c>
      <c r="G148" s="9"/>
      <c r="H148" s="458">
        <v>1</v>
      </c>
      <c r="I148" s="454">
        <f>SUM(I149:I150)</f>
        <v>2500000000</v>
      </c>
    </row>
    <row r="149" spans="1:9" s="13" customFormat="1" ht="25.5">
      <c r="A149" s="278"/>
      <c r="B149" s="8" t="s">
        <v>1795</v>
      </c>
      <c r="C149" s="10" t="s">
        <v>1701</v>
      </c>
      <c r="D149" s="7" t="s">
        <v>8</v>
      </c>
      <c r="E149" s="7" t="s">
        <v>1796</v>
      </c>
      <c r="F149" s="456">
        <v>1000000000</v>
      </c>
      <c r="G149" s="10"/>
      <c r="H149" s="7" t="s">
        <v>1797</v>
      </c>
      <c r="I149" s="456">
        <v>1000000000</v>
      </c>
    </row>
    <row r="150" spans="1:9" s="13" customFormat="1" ht="19.899999999999999" customHeight="1">
      <c r="A150" s="278"/>
      <c r="B150" s="8" t="s">
        <v>1798</v>
      </c>
      <c r="C150" s="10" t="s">
        <v>1701</v>
      </c>
      <c r="D150" s="7" t="s">
        <v>8</v>
      </c>
      <c r="E150" s="7" t="s">
        <v>1799</v>
      </c>
      <c r="F150" s="456">
        <v>1500000000</v>
      </c>
      <c r="G150" s="10"/>
      <c r="H150" s="7" t="s">
        <v>1800</v>
      </c>
      <c r="I150" s="456">
        <v>1500000000</v>
      </c>
    </row>
    <row r="151" spans="1:9" s="2" customFormat="1" ht="56.25" customHeight="1">
      <c r="A151" s="472">
        <v>25</v>
      </c>
      <c r="B151" s="476" t="s">
        <v>1801</v>
      </c>
      <c r="C151" s="482" t="s">
        <v>1802</v>
      </c>
      <c r="D151" s="9"/>
      <c r="E151" s="458">
        <v>0.2</v>
      </c>
      <c r="F151" s="454">
        <f>SUM(F152:F154)</f>
        <v>6998000000</v>
      </c>
      <c r="G151" s="9"/>
      <c r="H151" s="458">
        <v>0.2</v>
      </c>
      <c r="I151" s="454">
        <f>SUM(I152:I154)</f>
        <v>7747000000</v>
      </c>
    </row>
    <row r="152" spans="1:9" s="13" customFormat="1" ht="38.25">
      <c r="A152" s="468"/>
      <c r="B152" s="8" t="s">
        <v>1803</v>
      </c>
      <c r="C152" s="483" t="s">
        <v>1804</v>
      </c>
      <c r="D152" s="7" t="s">
        <v>8</v>
      </c>
      <c r="E152" s="7" t="s">
        <v>1805</v>
      </c>
      <c r="F152" s="456">
        <v>5498000000</v>
      </c>
      <c r="G152" s="10"/>
      <c r="H152" s="7" t="s">
        <v>1805</v>
      </c>
      <c r="I152" s="456">
        <v>6047000000</v>
      </c>
    </row>
    <row r="153" spans="1:9" s="13" customFormat="1" ht="30" customHeight="1">
      <c r="A153" s="468"/>
      <c r="B153" s="8" t="s">
        <v>1806</v>
      </c>
      <c r="C153" s="10" t="s">
        <v>1807</v>
      </c>
      <c r="D153" s="7" t="s">
        <v>8</v>
      </c>
      <c r="E153" s="7" t="s">
        <v>1808</v>
      </c>
      <c r="F153" s="456">
        <v>1000000000</v>
      </c>
      <c r="G153" s="10"/>
      <c r="H153" s="7" t="s">
        <v>1808</v>
      </c>
      <c r="I153" s="456">
        <v>1200000000</v>
      </c>
    </row>
    <row r="154" spans="1:9" s="13" customFormat="1" ht="25.5">
      <c r="A154" s="468"/>
      <c r="B154" s="8" t="s">
        <v>1809</v>
      </c>
      <c r="C154" s="483" t="s">
        <v>1810</v>
      </c>
      <c r="D154" s="7" t="s">
        <v>8</v>
      </c>
      <c r="E154" s="7" t="s">
        <v>1811</v>
      </c>
      <c r="F154" s="456">
        <v>500000000</v>
      </c>
      <c r="G154" s="10"/>
      <c r="H154" s="7" t="s">
        <v>1811</v>
      </c>
      <c r="I154" s="456">
        <v>500000000</v>
      </c>
    </row>
    <row r="155" spans="1:9" s="2" customFormat="1" ht="19.899999999999999" customHeight="1">
      <c r="A155" s="429" t="s">
        <v>1812</v>
      </c>
      <c r="B155" s="430"/>
      <c r="C155" s="431"/>
      <c r="D155" s="432"/>
      <c r="E155" s="433"/>
      <c r="F155" s="434">
        <f>F156</f>
        <v>34197000000</v>
      </c>
      <c r="G155" s="435"/>
      <c r="H155" s="433"/>
      <c r="I155" s="434">
        <f>I156</f>
        <v>36327000000</v>
      </c>
    </row>
    <row r="156" spans="1:9" s="2" customFormat="1" ht="38.25">
      <c r="A156" s="472">
        <v>26</v>
      </c>
      <c r="B156" s="9" t="s">
        <v>1801</v>
      </c>
      <c r="C156" s="9" t="s">
        <v>1813</v>
      </c>
      <c r="D156" s="9"/>
      <c r="E156" s="54" t="s">
        <v>1814</v>
      </c>
      <c r="F156" s="454">
        <f>SUM(F157:F163)</f>
        <v>34197000000</v>
      </c>
      <c r="G156" s="9"/>
      <c r="H156" s="54" t="s">
        <v>1815</v>
      </c>
      <c r="I156" s="484">
        <f>SUM(I157:I163)</f>
        <v>36327000000</v>
      </c>
    </row>
    <row r="157" spans="1:9" s="13" customFormat="1" ht="19.899999999999999" customHeight="1">
      <c r="A157" s="468"/>
      <c r="B157" s="8" t="s">
        <v>1816</v>
      </c>
      <c r="C157" s="10" t="s">
        <v>1817</v>
      </c>
      <c r="D157" s="10"/>
      <c r="E157" s="7" t="s">
        <v>1818</v>
      </c>
      <c r="F157" s="456">
        <v>1350000000</v>
      </c>
      <c r="G157" s="10"/>
      <c r="H157" s="7" t="s">
        <v>1819</v>
      </c>
      <c r="I157" s="456">
        <v>900000000</v>
      </c>
    </row>
    <row r="158" spans="1:9" s="13" customFormat="1" ht="19.899999999999999" customHeight="1">
      <c r="A158" s="468"/>
      <c r="B158" s="8" t="s">
        <v>1820</v>
      </c>
      <c r="C158" s="10" t="s">
        <v>1821</v>
      </c>
      <c r="D158" s="10"/>
      <c r="E158" s="7" t="s">
        <v>1822</v>
      </c>
      <c r="F158" s="485">
        <v>10497000000</v>
      </c>
      <c r="G158" s="10"/>
      <c r="H158" s="7" t="s">
        <v>1823</v>
      </c>
      <c r="I158" s="485">
        <v>12964000000</v>
      </c>
    </row>
    <row r="159" spans="1:9" s="13" customFormat="1" ht="25.5">
      <c r="A159" s="468"/>
      <c r="B159" s="8" t="s">
        <v>1824</v>
      </c>
      <c r="C159" s="10" t="s">
        <v>1825</v>
      </c>
      <c r="D159" s="10"/>
      <c r="E159" s="7" t="s">
        <v>1822</v>
      </c>
      <c r="F159" s="456">
        <v>11798000000</v>
      </c>
      <c r="G159" s="10"/>
      <c r="H159" s="7" t="s">
        <v>1823</v>
      </c>
      <c r="I159" s="456">
        <v>12321000000</v>
      </c>
    </row>
    <row r="160" spans="1:9" s="13" customFormat="1" ht="25.5">
      <c r="A160" s="468"/>
      <c r="B160" s="8" t="s">
        <v>1826</v>
      </c>
      <c r="C160" s="10" t="s">
        <v>1827</v>
      </c>
      <c r="D160" s="10"/>
      <c r="E160" s="7" t="s">
        <v>158</v>
      </c>
      <c r="F160" s="456">
        <v>799000000</v>
      </c>
      <c r="G160" s="10"/>
      <c r="H160" s="7" t="s">
        <v>158</v>
      </c>
      <c r="I160" s="456">
        <v>878000000</v>
      </c>
    </row>
    <row r="161" spans="1:9" s="13" customFormat="1" ht="25.5">
      <c r="A161" s="468"/>
      <c r="B161" s="8" t="s">
        <v>1828</v>
      </c>
      <c r="C161" s="10" t="s">
        <v>1829</v>
      </c>
      <c r="D161" s="10"/>
      <c r="E161" s="7" t="s">
        <v>1830</v>
      </c>
      <c r="F161" s="456">
        <v>1769000000</v>
      </c>
      <c r="G161" s="10"/>
      <c r="H161" s="7" t="s">
        <v>1823</v>
      </c>
      <c r="I161" s="456">
        <v>1946000000</v>
      </c>
    </row>
    <row r="162" spans="1:9" s="13" customFormat="1" ht="19.899999999999999" customHeight="1">
      <c r="A162" s="468"/>
      <c r="B162" s="8" t="s">
        <v>1831</v>
      </c>
      <c r="C162" s="10" t="s">
        <v>1832</v>
      </c>
      <c r="D162" s="10"/>
      <c r="E162" s="7" t="s">
        <v>1833</v>
      </c>
      <c r="F162" s="456">
        <v>837000000</v>
      </c>
      <c r="G162" s="10"/>
      <c r="H162" s="7" t="s">
        <v>1833</v>
      </c>
      <c r="I162" s="456">
        <v>921000000</v>
      </c>
    </row>
    <row r="163" spans="1:9" s="13" customFormat="1" ht="26.25" customHeight="1">
      <c r="A163" s="468"/>
      <c r="B163" s="8" t="s">
        <v>1834</v>
      </c>
      <c r="C163" s="10" t="s">
        <v>1834</v>
      </c>
      <c r="D163" s="10"/>
      <c r="E163" s="7" t="s">
        <v>1814</v>
      </c>
      <c r="F163" s="456">
        <v>7147000000</v>
      </c>
      <c r="G163" s="10"/>
      <c r="H163" s="7" t="s">
        <v>1814</v>
      </c>
      <c r="I163" s="456">
        <v>6397000000</v>
      </c>
    </row>
    <row r="164" spans="1:9" s="425" customFormat="1" ht="19.899999999999999" customHeight="1">
      <c r="A164" s="2092" t="s">
        <v>9</v>
      </c>
      <c r="B164" s="2093"/>
      <c r="C164" s="2093"/>
      <c r="D164" s="2093"/>
      <c r="E164" s="2094"/>
      <c r="F164" s="486">
        <f>F155+F141+F131+F108+F96+F86+F43+F8</f>
        <v>1262617000000</v>
      </c>
      <c r="G164" s="5"/>
      <c r="H164" s="487"/>
      <c r="I164" s="486">
        <f>I155+I141+I131+I108+I96+I86+I43+I8</f>
        <v>1381735000000</v>
      </c>
    </row>
    <row r="165" spans="1:9" s="425" customFormat="1" ht="19.899999999999999" customHeight="1"/>
    <row r="166" spans="1:9" s="425" customFormat="1" ht="19.899999999999999" customHeight="1"/>
    <row r="167" spans="1:9" s="425" customFormat="1" ht="19.899999999999999" customHeight="1"/>
    <row r="168" spans="1:9" s="425" customFormat="1" ht="19.899999999999999" customHeight="1"/>
    <row r="169" spans="1:9" ht="19.899999999999999" customHeight="1"/>
    <row r="170" spans="1:9" ht="19.899999999999999" customHeight="1"/>
    <row r="171" spans="1:9" ht="19.899999999999999" customHeight="1"/>
    <row r="172" spans="1:9" ht="19.899999999999999" customHeight="1"/>
    <row r="173" spans="1:9" ht="19.899999999999999" customHeight="1"/>
    <row r="174" spans="1:9" ht="19.899999999999999" customHeight="1"/>
    <row r="175" spans="1:9" ht="19.899999999999999" customHeight="1"/>
    <row r="176" spans="1:9" ht="19.899999999999999" customHeight="1"/>
    <row r="177" ht="19.899999999999999" customHeight="1"/>
    <row r="178" ht="19.899999999999999" customHeight="1"/>
    <row r="179" ht="19.899999999999999" customHeight="1"/>
    <row r="180" ht="19.899999999999999" customHeight="1"/>
    <row r="181" ht="19.899999999999999" customHeight="1"/>
    <row r="182" ht="19.899999999999999" customHeight="1"/>
    <row r="183" ht="19.899999999999999" customHeight="1"/>
    <row r="184" ht="19.899999999999999" customHeight="1"/>
    <row r="185" ht="19.899999999999999" customHeight="1"/>
    <row r="186" ht="19.899999999999999" customHeight="1"/>
    <row r="187" ht="19.899999999999999" customHeight="1"/>
    <row r="188" ht="19.899999999999999" customHeight="1"/>
    <row r="189" ht="19.899999999999999" customHeight="1"/>
    <row r="190" ht="19.899999999999999" customHeight="1"/>
    <row r="191" ht="19.899999999999999" customHeight="1"/>
    <row r="192" ht="19.899999999999999" customHeight="1"/>
    <row r="193" ht="19.899999999999999" customHeight="1"/>
    <row r="194" ht="19.899999999999999" customHeight="1"/>
    <row r="195" ht="19.899999999999999" customHeight="1"/>
    <row r="196" ht="19.899999999999999" customHeight="1"/>
    <row r="197" ht="19.899999999999999" customHeight="1"/>
    <row r="198" ht="19.899999999999999" customHeight="1"/>
    <row r="199" ht="19.899999999999999" customHeight="1"/>
    <row r="200" ht="19.899999999999999" customHeight="1"/>
    <row r="201" ht="19.899999999999999" customHeight="1"/>
    <row r="202" ht="19.899999999999999" customHeight="1"/>
    <row r="203" ht="19.899999999999999" customHeight="1"/>
    <row r="204" ht="19.899999999999999" customHeight="1"/>
    <row r="205" ht="19.899999999999999" customHeight="1"/>
    <row r="206" ht="19.899999999999999" customHeight="1"/>
    <row r="207" ht="19.899999999999999" customHeight="1"/>
    <row r="208" ht="19.899999999999999" customHeight="1"/>
    <row r="209" ht="19.899999999999999" customHeight="1"/>
    <row r="210" ht="19.899999999999999" customHeight="1"/>
    <row r="211" ht="19.899999999999999" customHeight="1"/>
    <row r="212" ht="19.899999999999999" customHeight="1"/>
    <row r="213" ht="19.899999999999999" customHeight="1"/>
    <row r="214" ht="19.899999999999999" customHeight="1"/>
    <row r="215" ht="19.899999999999999" customHeight="1"/>
    <row r="216" ht="19.899999999999999" customHeight="1"/>
    <row r="217" ht="19.899999999999999" customHeight="1"/>
    <row r="218" ht="19.899999999999999" customHeight="1"/>
  </sheetData>
  <mergeCells count="40">
    <mergeCell ref="G102:G103"/>
    <mergeCell ref="I102:I103"/>
    <mergeCell ref="A164:E164"/>
    <mergeCell ref="A80:A82"/>
    <mergeCell ref="B80:B82"/>
    <mergeCell ref="A102:A103"/>
    <mergeCell ref="B102:B103"/>
    <mergeCell ref="D102:D103"/>
    <mergeCell ref="F102:F103"/>
    <mergeCell ref="A69:A71"/>
    <mergeCell ref="B69:B71"/>
    <mergeCell ref="A72:A74"/>
    <mergeCell ref="B72:B74"/>
    <mergeCell ref="A75:A77"/>
    <mergeCell ref="B75:B77"/>
    <mergeCell ref="A60:A62"/>
    <mergeCell ref="B60:B62"/>
    <mergeCell ref="A63:A65"/>
    <mergeCell ref="B63:B65"/>
    <mergeCell ref="A66:A68"/>
    <mergeCell ref="B66:B68"/>
    <mergeCell ref="A51:A53"/>
    <mergeCell ref="B51:B53"/>
    <mergeCell ref="A54:A56"/>
    <mergeCell ref="B54:B56"/>
    <mergeCell ref="A57:A59"/>
    <mergeCell ref="B57:B59"/>
    <mergeCell ref="D3:F3"/>
    <mergeCell ref="G3:G4"/>
    <mergeCell ref="H3:I3"/>
    <mergeCell ref="A48:A50"/>
    <mergeCell ref="B48:B50"/>
    <mergeCell ref="A3:A4"/>
    <mergeCell ref="B3:B4"/>
    <mergeCell ref="C3:C4"/>
    <mergeCell ref="A44:A47"/>
    <mergeCell ref="B44:B47"/>
    <mergeCell ref="F44:F47"/>
    <mergeCell ref="G44:G47"/>
    <mergeCell ref="I44:I47"/>
  </mergeCells>
  <pageMargins left="0.78740157480314965" right="0.78740157480314965" top="0.98425196850393704" bottom="0.78740157480314965" header="0.31496062992125984" footer="0.31496062992125984"/>
  <pageSetup paperSize="10000" scale="65" orientation="landscape" horizontalDpi="4294967292" verticalDpi="0" r:id="rId1"/>
  <headerFooter>
    <oddFooter>&amp;L&amp;"-,Bold"&amp;12&amp;K03-024&amp;N RKPD Prov. Jambi Tahun 2019</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2">
    <tabColor rgb="FF00B050"/>
  </sheetPr>
  <dimension ref="A1:I61"/>
  <sheetViews>
    <sheetView topLeftCell="A30" zoomScale="80" zoomScaleNormal="80" workbookViewId="0">
      <selection activeCell="A3" sqref="A3:F56"/>
    </sheetView>
  </sheetViews>
  <sheetFormatPr defaultColWidth="8.85546875" defaultRowHeight="12.75"/>
  <cols>
    <col min="1" max="1" width="6.28515625" style="1" customWidth="1"/>
    <col min="2" max="2" width="48.7109375" style="1" customWidth="1"/>
    <col min="3" max="3" width="37.85546875" style="1" customWidth="1"/>
    <col min="4" max="4" width="18.7109375" style="1" customWidth="1"/>
    <col min="5" max="5" width="18.7109375" style="14" customWidth="1"/>
    <col min="6" max="6" width="26.7109375" style="17" customWidth="1"/>
    <col min="7" max="7" width="20.7109375" style="17" customWidth="1"/>
    <col min="8" max="8" width="18.7109375" style="17" customWidth="1"/>
    <col min="9" max="9" width="26.7109375" style="17" customWidth="1"/>
    <col min="10" max="16384" width="8.85546875" style="1"/>
  </cols>
  <sheetData>
    <row r="1" spans="1:9" ht="15.75">
      <c r="A1" s="4" t="s">
        <v>718</v>
      </c>
      <c r="B1" s="4"/>
      <c r="C1" s="4"/>
    </row>
    <row r="3" spans="1:9" s="168" customFormat="1" ht="18.600000000000001" customHeight="1">
      <c r="A3" s="2085" t="s">
        <v>0</v>
      </c>
      <c r="B3" s="2084" t="s">
        <v>1</v>
      </c>
      <c r="C3" s="2084" t="s">
        <v>2</v>
      </c>
      <c r="D3" s="2085" t="s">
        <v>605</v>
      </c>
      <c r="E3" s="2085"/>
      <c r="F3" s="2085"/>
      <c r="G3" s="2084" t="s">
        <v>6</v>
      </c>
      <c r="H3" s="2084" t="s">
        <v>606</v>
      </c>
      <c r="I3" s="2084"/>
    </row>
    <row r="4" spans="1:9" s="168" customFormat="1" ht="31.9" customHeight="1">
      <c r="A4" s="2085"/>
      <c r="B4" s="2084"/>
      <c r="C4" s="2084"/>
      <c r="D4" s="54" t="s">
        <v>3</v>
      </c>
      <c r="E4" s="53" t="s">
        <v>4</v>
      </c>
      <c r="F4" s="53" t="s">
        <v>5</v>
      </c>
      <c r="G4" s="2084"/>
      <c r="H4" s="53" t="s">
        <v>4</v>
      </c>
      <c r="I4" s="53" t="s">
        <v>5</v>
      </c>
    </row>
    <row r="5" spans="1:9" s="17" customFormat="1">
      <c r="A5" s="15">
        <v>1</v>
      </c>
      <c r="B5" s="15">
        <v>2</v>
      </c>
      <c r="C5" s="15">
        <v>3</v>
      </c>
      <c r="D5" s="15">
        <v>4</v>
      </c>
      <c r="E5" s="15">
        <v>5</v>
      </c>
      <c r="F5" s="15">
        <v>6</v>
      </c>
      <c r="G5" s="15">
        <v>7</v>
      </c>
      <c r="H5" s="15">
        <v>8</v>
      </c>
      <c r="I5" s="15">
        <v>9</v>
      </c>
    </row>
    <row r="6" spans="1:9" s="13" customFormat="1" ht="18" customHeight="1">
      <c r="A6" s="6"/>
      <c r="B6" s="6"/>
      <c r="C6" s="6"/>
      <c r="D6" s="6"/>
      <c r="E6" s="7"/>
      <c r="F6" s="6"/>
      <c r="G6" s="6"/>
      <c r="H6" s="6"/>
      <c r="I6" s="6"/>
    </row>
    <row r="7" spans="1:9" s="13" customFormat="1" ht="18" customHeight="1">
      <c r="A7" s="38" t="s">
        <v>483</v>
      </c>
      <c r="B7" s="36"/>
      <c r="C7" s="36"/>
      <c r="D7" s="36"/>
      <c r="E7" s="37"/>
      <c r="F7" s="36"/>
      <c r="G7" s="36"/>
      <c r="H7" s="36"/>
      <c r="I7" s="36"/>
    </row>
    <row r="8" spans="1:9" s="2" customFormat="1">
      <c r="A8" s="204">
        <v>1</v>
      </c>
      <c r="B8" s="49" t="s">
        <v>482</v>
      </c>
      <c r="C8" s="205"/>
      <c r="D8" s="204"/>
      <c r="E8" s="204"/>
      <c r="F8" s="206">
        <f>SUM(F9:F16)</f>
        <v>953375900</v>
      </c>
      <c r="G8" s="207"/>
      <c r="H8" s="204"/>
      <c r="I8" s="44"/>
    </row>
    <row r="9" spans="1:9" s="13" customFormat="1" ht="25.5">
      <c r="A9" s="204"/>
      <c r="B9" s="382" t="s">
        <v>481</v>
      </c>
      <c r="C9" s="221" t="s">
        <v>1068</v>
      </c>
      <c r="D9" s="222" t="s">
        <v>572</v>
      </c>
      <c r="E9" s="208"/>
      <c r="F9" s="243">
        <v>140000000</v>
      </c>
      <c r="G9" s="209"/>
      <c r="H9" s="210"/>
      <c r="I9" s="42"/>
    </row>
    <row r="10" spans="1:9" s="13" customFormat="1">
      <c r="A10" s="204"/>
      <c r="B10" s="382" t="s">
        <v>480</v>
      </c>
      <c r="C10" s="221" t="s">
        <v>1069</v>
      </c>
      <c r="D10" s="222" t="s">
        <v>572</v>
      </c>
      <c r="E10" s="211"/>
      <c r="F10" s="243">
        <v>133731000</v>
      </c>
      <c r="G10" s="209"/>
      <c r="H10" s="210"/>
      <c r="I10" s="42"/>
    </row>
    <row r="11" spans="1:9" s="13" customFormat="1">
      <c r="A11" s="204"/>
      <c r="B11" s="382" t="s">
        <v>388</v>
      </c>
      <c r="C11" s="221" t="s">
        <v>1070</v>
      </c>
      <c r="D11" s="222" t="s">
        <v>572</v>
      </c>
      <c r="E11" s="211"/>
      <c r="F11" s="243">
        <v>136385700</v>
      </c>
      <c r="G11" s="209"/>
      <c r="H11" s="210"/>
      <c r="I11" s="42"/>
    </row>
    <row r="12" spans="1:9" s="2" customFormat="1">
      <c r="A12" s="204"/>
      <c r="B12" s="382" t="s">
        <v>479</v>
      </c>
      <c r="C12" s="221" t="s">
        <v>1071</v>
      </c>
      <c r="D12" s="222" t="s">
        <v>572</v>
      </c>
      <c r="E12" s="211"/>
      <c r="F12" s="243">
        <v>44517200</v>
      </c>
      <c r="G12" s="209"/>
      <c r="H12" s="210"/>
      <c r="I12" s="42"/>
    </row>
    <row r="13" spans="1:9" s="13" customFormat="1" ht="25.5">
      <c r="A13" s="204"/>
      <c r="B13" s="382" t="s">
        <v>478</v>
      </c>
      <c r="C13" s="221" t="s">
        <v>477</v>
      </c>
      <c r="D13" s="222" t="s">
        <v>572</v>
      </c>
      <c r="E13" s="211"/>
      <c r="F13" s="243">
        <v>43342000</v>
      </c>
      <c r="G13" s="209"/>
      <c r="H13" s="210"/>
      <c r="I13" s="42"/>
    </row>
    <row r="14" spans="1:9" s="13" customFormat="1" ht="25.5">
      <c r="A14" s="204"/>
      <c r="B14" s="382" t="s">
        <v>476</v>
      </c>
      <c r="C14" s="221" t="s">
        <v>1072</v>
      </c>
      <c r="D14" s="222" t="s">
        <v>572</v>
      </c>
      <c r="E14" s="211"/>
      <c r="F14" s="243">
        <v>6400000</v>
      </c>
      <c r="G14" s="209"/>
      <c r="H14" s="210"/>
      <c r="I14" s="42"/>
    </row>
    <row r="15" spans="1:9" s="13" customFormat="1" ht="13.9" customHeight="1">
      <c r="A15" s="204"/>
      <c r="B15" s="382" t="s">
        <v>475</v>
      </c>
      <c r="C15" s="221" t="s">
        <v>1073</v>
      </c>
      <c r="D15" s="222" t="s">
        <v>572</v>
      </c>
      <c r="E15" s="211"/>
      <c r="F15" s="243">
        <v>27000000</v>
      </c>
      <c r="G15" s="209"/>
      <c r="H15" s="210"/>
      <c r="I15" s="42"/>
    </row>
    <row r="16" spans="1:9" s="13" customFormat="1" ht="25.5">
      <c r="A16" s="204"/>
      <c r="B16" s="382" t="s">
        <v>474</v>
      </c>
      <c r="C16" s="221" t="s">
        <v>473</v>
      </c>
      <c r="D16" s="222" t="s">
        <v>572</v>
      </c>
      <c r="E16" s="211"/>
      <c r="F16" s="243">
        <v>422000000</v>
      </c>
      <c r="G16" s="209"/>
      <c r="H16" s="210"/>
      <c r="I16" s="42"/>
    </row>
    <row r="17" spans="1:9" s="13" customFormat="1">
      <c r="A17" s="204">
        <v>2</v>
      </c>
      <c r="B17" s="212" t="s">
        <v>472</v>
      </c>
      <c r="C17" s="205"/>
      <c r="D17" s="213"/>
      <c r="E17" s="210"/>
      <c r="F17" s="214">
        <f>SUM(F18:F24)</f>
        <v>455927000</v>
      </c>
      <c r="G17" s="209"/>
      <c r="H17" s="210"/>
      <c r="I17" s="42"/>
    </row>
    <row r="18" spans="1:9" s="13" customFormat="1" ht="25.5">
      <c r="A18" s="204"/>
      <c r="B18" s="383" t="s">
        <v>1074</v>
      </c>
      <c r="C18" s="223" t="s">
        <v>1075</v>
      </c>
      <c r="D18" s="224" t="s">
        <v>572</v>
      </c>
      <c r="E18" s="211"/>
      <c r="F18" s="243">
        <v>18000000</v>
      </c>
      <c r="G18" s="207"/>
      <c r="H18" s="204"/>
      <c r="I18" s="44"/>
    </row>
    <row r="19" spans="1:9" s="13" customFormat="1" ht="25.5">
      <c r="A19" s="204"/>
      <c r="B19" s="383" t="s">
        <v>470</v>
      </c>
      <c r="C19" s="223" t="s">
        <v>1076</v>
      </c>
      <c r="D19" s="224" t="s">
        <v>572</v>
      </c>
      <c r="E19" s="211"/>
      <c r="F19" s="243">
        <v>22000000</v>
      </c>
      <c r="G19" s="209"/>
      <c r="H19" s="210"/>
      <c r="I19" s="42"/>
    </row>
    <row r="20" spans="1:9" s="13" customFormat="1">
      <c r="A20" s="204"/>
      <c r="B20" s="383" t="s">
        <v>471</v>
      </c>
      <c r="C20" s="223" t="s">
        <v>1077</v>
      </c>
      <c r="D20" s="224" t="s">
        <v>572</v>
      </c>
      <c r="E20" s="211"/>
      <c r="F20" s="243">
        <v>20000000</v>
      </c>
      <c r="G20" s="209"/>
      <c r="H20" s="210"/>
      <c r="I20" s="42"/>
    </row>
    <row r="21" spans="1:9" s="13" customFormat="1">
      <c r="A21" s="204"/>
      <c r="B21" s="383" t="s">
        <v>469</v>
      </c>
      <c r="C21" s="223" t="s">
        <v>468</v>
      </c>
      <c r="D21" s="224" t="s">
        <v>572</v>
      </c>
      <c r="E21" s="211"/>
      <c r="F21" s="243">
        <v>25000000</v>
      </c>
      <c r="G21" s="207"/>
      <c r="H21" s="204"/>
      <c r="I21" s="44"/>
    </row>
    <row r="22" spans="1:9" s="13" customFormat="1">
      <c r="A22" s="204"/>
      <c r="B22" s="383" t="s">
        <v>357</v>
      </c>
      <c r="C22" s="223" t="s">
        <v>1078</v>
      </c>
      <c r="D22" s="224" t="s">
        <v>572</v>
      </c>
      <c r="E22" s="211"/>
      <c r="F22" s="243">
        <v>15000000</v>
      </c>
      <c r="G22" s="209"/>
      <c r="H22" s="210"/>
      <c r="I22" s="42"/>
    </row>
    <row r="23" spans="1:9" s="13" customFormat="1" ht="25.5">
      <c r="A23" s="204"/>
      <c r="B23" s="383" t="s">
        <v>467</v>
      </c>
      <c r="C23" s="223" t="s">
        <v>1079</v>
      </c>
      <c r="D23" s="224" t="s">
        <v>572</v>
      </c>
      <c r="E23" s="211"/>
      <c r="F23" s="243">
        <v>334207000</v>
      </c>
      <c r="G23" s="207"/>
      <c r="H23" s="204"/>
      <c r="I23" s="44"/>
    </row>
    <row r="24" spans="1:9" s="13" customFormat="1" ht="25.5">
      <c r="A24" s="204"/>
      <c r="B24" s="383" t="s">
        <v>1080</v>
      </c>
      <c r="C24" s="223" t="s">
        <v>466</v>
      </c>
      <c r="D24" s="224" t="s">
        <v>572</v>
      </c>
      <c r="E24" s="211"/>
      <c r="F24" s="243">
        <v>21720000</v>
      </c>
      <c r="G24" s="209"/>
      <c r="H24" s="210"/>
      <c r="I24" s="42"/>
    </row>
    <row r="25" spans="1:9" s="13" customFormat="1">
      <c r="A25" s="204">
        <v>3</v>
      </c>
      <c r="B25" s="215" t="s">
        <v>379</v>
      </c>
      <c r="C25" s="205"/>
      <c r="D25" s="213"/>
      <c r="E25" s="210"/>
      <c r="F25" s="214">
        <f>F26</f>
        <v>117000000</v>
      </c>
      <c r="G25" s="209"/>
      <c r="H25" s="210"/>
      <c r="I25" s="42"/>
    </row>
    <row r="26" spans="1:9" s="13" customFormat="1">
      <c r="A26" s="204"/>
      <c r="B26" s="201" t="s">
        <v>465</v>
      </c>
      <c r="C26" s="209" t="s">
        <v>464</v>
      </c>
      <c r="D26" s="225" t="s">
        <v>572</v>
      </c>
      <c r="E26" s="211"/>
      <c r="F26" s="243">
        <v>117000000</v>
      </c>
      <c r="G26" s="207"/>
      <c r="H26" s="204"/>
      <c r="I26" s="44"/>
    </row>
    <row r="27" spans="1:9" s="13" customFormat="1">
      <c r="A27" s="204">
        <v>4</v>
      </c>
      <c r="B27" s="215" t="s">
        <v>463</v>
      </c>
      <c r="C27" s="205"/>
      <c r="D27" s="213"/>
      <c r="E27" s="210"/>
      <c r="F27" s="214">
        <f>SUM(F28:F30)</f>
        <v>123427600</v>
      </c>
      <c r="G27" s="209"/>
      <c r="H27" s="210"/>
      <c r="I27" s="42"/>
    </row>
    <row r="28" spans="1:9" s="13" customFormat="1" ht="25.5">
      <c r="A28" s="204"/>
      <c r="B28" s="384" t="s">
        <v>342</v>
      </c>
      <c r="C28" s="226" t="s">
        <v>462</v>
      </c>
      <c r="D28" s="227" t="s">
        <v>572</v>
      </c>
      <c r="E28" s="211"/>
      <c r="F28" s="243">
        <v>15000000</v>
      </c>
      <c r="G28" s="207"/>
      <c r="H28" s="204"/>
      <c r="I28" s="44"/>
    </row>
    <row r="29" spans="1:9" s="13" customFormat="1" ht="38.25">
      <c r="A29" s="204"/>
      <c r="B29" s="384" t="s">
        <v>1081</v>
      </c>
      <c r="C29" s="226" t="s">
        <v>1082</v>
      </c>
      <c r="D29" s="227" t="s">
        <v>1104</v>
      </c>
      <c r="E29" s="211"/>
      <c r="F29" s="243">
        <v>45315000</v>
      </c>
      <c r="G29" s="207"/>
      <c r="H29" s="204"/>
      <c r="I29" s="44"/>
    </row>
    <row r="30" spans="1:9" s="13" customFormat="1" ht="25.5">
      <c r="A30" s="204"/>
      <c r="B30" s="384" t="s">
        <v>1083</v>
      </c>
      <c r="C30" s="226" t="s">
        <v>1084</v>
      </c>
      <c r="D30" s="227" t="s">
        <v>8</v>
      </c>
      <c r="E30" s="211"/>
      <c r="F30" s="243">
        <v>63112600</v>
      </c>
      <c r="G30" s="207"/>
      <c r="H30" s="204"/>
      <c r="I30" s="44"/>
    </row>
    <row r="31" spans="1:9" s="13" customFormat="1" ht="25.5">
      <c r="A31" s="204">
        <v>5</v>
      </c>
      <c r="B31" s="215" t="s">
        <v>1085</v>
      </c>
      <c r="C31" s="205"/>
      <c r="D31" s="213"/>
      <c r="E31" s="210"/>
      <c r="F31" s="214">
        <f>SUM(F32:F33)</f>
        <v>132750000</v>
      </c>
      <c r="G31" s="209"/>
      <c r="H31" s="210"/>
      <c r="I31" s="42"/>
    </row>
    <row r="32" spans="1:9" s="13" customFormat="1" ht="25.5">
      <c r="A32" s="204"/>
      <c r="B32" s="201" t="s">
        <v>393</v>
      </c>
      <c r="C32" s="209" t="s">
        <v>461</v>
      </c>
      <c r="D32" s="228" t="s">
        <v>572</v>
      </c>
      <c r="E32" s="211"/>
      <c r="F32" s="48">
        <v>15440000</v>
      </c>
      <c r="G32" s="207"/>
      <c r="H32" s="204"/>
      <c r="I32" s="44"/>
    </row>
    <row r="33" spans="1:9" s="13" customFormat="1" ht="25.5">
      <c r="A33" s="204"/>
      <c r="B33" s="201" t="s">
        <v>460</v>
      </c>
      <c r="C33" s="229" t="s">
        <v>1086</v>
      </c>
      <c r="D33" s="230" t="s">
        <v>8</v>
      </c>
      <c r="E33" s="211"/>
      <c r="F33" s="243">
        <v>117310000</v>
      </c>
      <c r="G33" s="207"/>
      <c r="H33" s="204"/>
      <c r="I33" s="44"/>
    </row>
    <row r="34" spans="1:9" s="13" customFormat="1">
      <c r="A34" s="204">
        <v>6</v>
      </c>
      <c r="B34" s="49" t="s">
        <v>459</v>
      </c>
      <c r="C34" s="205"/>
      <c r="D34" s="230" t="s">
        <v>244</v>
      </c>
      <c r="E34" s="210"/>
      <c r="F34" s="244">
        <f>SUM(F35:F36)</f>
        <v>3495209300</v>
      </c>
      <c r="G34" s="209"/>
      <c r="H34" s="210"/>
      <c r="I34" s="42"/>
    </row>
    <row r="35" spans="1:9" s="13" customFormat="1" ht="25.5">
      <c r="A35" s="204"/>
      <c r="B35" s="201" t="s">
        <v>458</v>
      </c>
      <c r="C35" s="209" t="s">
        <v>458</v>
      </c>
      <c r="D35" s="231" t="s">
        <v>572</v>
      </c>
      <c r="E35" s="211"/>
      <c r="F35" s="216">
        <v>3449698000</v>
      </c>
      <c r="G35" s="207"/>
      <c r="H35" s="204"/>
      <c r="I35" s="44"/>
    </row>
    <row r="36" spans="1:9" s="13" customFormat="1" ht="25.5">
      <c r="A36" s="204"/>
      <c r="B36" s="201" t="s">
        <v>457</v>
      </c>
      <c r="C36" s="209" t="s">
        <v>1087</v>
      </c>
      <c r="D36" s="231" t="s">
        <v>446</v>
      </c>
      <c r="E36" s="211"/>
      <c r="F36" s="216">
        <v>45511300</v>
      </c>
      <c r="G36" s="209"/>
      <c r="H36" s="210"/>
      <c r="I36" s="42"/>
    </row>
    <row r="37" spans="1:9" s="13" customFormat="1" ht="25.5">
      <c r="A37" s="204">
        <v>7</v>
      </c>
      <c r="B37" s="212" t="s">
        <v>454</v>
      </c>
      <c r="C37" s="205"/>
      <c r="D37" s="231" t="s">
        <v>244</v>
      </c>
      <c r="E37" s="204"/>
      <c r="F37" s="214">
        <f>SUM(F38:F42)</f>
        <v>462805200</v>
      </c>
      <c r="G37" s="207"/>
      <c r="H37" s="204"/>
      <c r="I37" s="44"/>
    </row>
    <row r="38" spans="1:9" s="13" customFormat="1" ht="25.5">
      <c r="A38" s="204"/>
      <c r="B38" s="385" t="s">
        <v>1088</v>
      </c>
      <c r="C38" s="202" t="s">
        <v>453</v>
      </c>
      <c r="D38" s="232" t="s">
        <v>572</v>
      </c>
      <c r="E38" s="217"/>
      <c r="F38" s="218">
        <v>77650000</v>
      </c>
      <c r="G38" s="209"/>
      <c r="H38" s="210"/>
      <c r="I38" s="42"/>
    </row>
    <row r="39" spans="1:9" s="13" customFormat="1">
      <c r="A39" s="204"/>
      <c r="B39" s="50" t="s">
        <v>456</v>
      </c>
      <c r="C39" s="203" t="s">
        <v>455</v>
      </c>
      <c r="D39" s="213" t="s">
        <v>1105</v>
      </c>
      <c r="E39" s="211"/>
      <c r="F39" s="216">
        <v>135000000</v>
      </c>
      <c r="G39" s="209"/>
      <c r="H39" s="210"/>
      <c r="I39" s="42"/>
    </row>
    <row r="40" spans="1:9" s="13" customFormat="1">
      <c r="A40" s="204"/>
      <c r="B40" s="386" t="s">
        <v>1089</v>
      </c>
      <c r="C40" s="233" t="s">
        <v>450</v>
      </c>
      <c r="D40" s="232" t="s">
        <v>572</v>
      </c>
      <c r="E40" s="211"/>
      <c r="F40" s="243">
        <v>98694200</v>
      </c>
      <c r="G40" s="209"/>
      <c r="H40" s="210"/>
      <c r="I40" s="42"/>
    </row>
    <row r="41" spans="1:9" s="13" customFormat="1" ht="25.5">
      <c r="A41" s="204"/>
      <c r="B41" s="386" t="s">
        <v>452</v>
      </c>
      <c r="C41" s="233" t="s">
        <v>451</v>
      </c>
      <c r="D41" s="232" t="s">
        <v>572</v>
      </c>
      <c r="E41" s="211"/>
      <c r="F41" s="243">
        <v>76350000</v>
      </c>
      <c r="G41" s="209"/>
      <c r="H41" s="210"/>
      <c r="I41" s="42"/>
    </row>
    <row r="42" spans="1:9" s="13" customFormat="1" ht="25.5">
      <c r="A42" s="204"/>
      <c r="B42" s="386" t="s">
        <v>1090</v>
      </c>
      <c r="C42" s="233" t="s">
        <v>1091</v>
      </c>
      <c r="D42" s="232" t="s">
        <v>1104</v>
      </c>
      <c r="E42" s="211"/>
      <c r="F42" s="243">
        <v>75111000</v>
      </c>
      <c r="G42" s="209"/>
      <c r="H42" s="210"/>
      <c r="I42" s="42"/>
    </row>
    <row r="43" spans="1:9" s="13" customFormat="1" ht="25.5">
      <c r="A43" s="204">
        <v>8</v>
      </c>
      <c r="B43" s="49" t="s">
        <v>1092</v>
      </c>
      <c r="C43" s="205"/>
      <c r="D43" s="213"/>
      <c r="E43" s="210"/>
      <c r="F43" s="214">
        <f>SUM(F44:F47)</f>
        <v>270027000</v>
      </c>
      <c r="G43" s="209"/>
      <c r="H43" s="210"/>
      <c r="I43" s="42"/>
    </row>
    <row r="44" spans="1:9" s="13" customFormat="1" ht="25.5">
      <c r="A44" s="204"/>
      <c r="B44" s="387" t="s">
        <v>1093</v>
      </c>
      <c r="C44" s="234" t="s">
        <v>1094</v>
      </c>
      <c r="D44" s="235" t="s">
        <v>1104</v>
      </c>
      <c r="E44" s="211"/>
      <c r="F44" s="243">
        <v>75250000</v>
      </c>
      <c r="G44" s="209"/>
      <c r="H44" s="210"/>
      <c r="I44" s="42"/>
    </row>
    <row r="45" spans="1:9" s="13" customFormat="1" ht="38.25">
      <c r="A45" s="204"/>
      <c r="B45" s="387" t="s">
        <v>1095</v>
      </c>
      <c r="C45" s="234" t="s">
        <v>1096</v>
      </c>
      <c r="D45" s="235" t="s">
        <v>1104</v>
      </c>
      <c r="E45" s="211"/>
      <c r="F45" s="243">
        <v>76135000</v>
      </c>
      <c r="G45" s="209"/>
      <c r="H45" s="210"/>
      <c r="I45" s="42"/>
    </row>
    <row r="46" spans="1:9" s="13" customFormat="1" ht="25.5">
      <c r="A46" s="204"/>
      <c r="B46" s="387" t="s">
        <v>1097</v>
      </c>
      <c r="C46" s="234" t="s">
        <v>448</v>
      </c>
      <c r="D46" s="235" t="s">
        <v>1104</v>
      </c>
      <c r="E46" s="211"/>
      <c r="F46" s="243">
        <v>75430000</v>
      </c>
      <c r="G46" s="209"/>
      <c r="H46" s="210"/>
      <c r="I46" s="42"/>
    </row>
    <row r="47" spans="1:9" s="13" customFormat="1" ht="25.5">
      <c r="A47" s="204"/>
      <c r="B47" s="387" t="s">
        <v>449</v>
      </c>
      <c r="C47" s="234" t="s">
        <v>1098</v>
      </c>
      <c r="D47" s="235" t="s">
        <v>1104</v>
      </c>
      <c r="E47" s="211"/>
      <c r="F47" s="243">
        <v>43212000</v>
      </c>
      <c r="G47" s="209"/>
      <c r="H47" s="210"/>
      <c r="I47" s="42"/>
    </row>
    <row r="48" spans="1:9" s="13" customFormat="1">
      <c r="A48" s="204">
        <v>9</v>
      </c>
      <c r="B48" s="219" t="s">
        <v>445</v>
      </c>
      <c r="C48" s="205"/>
      <c r="D48" s="213"/>
      <c r="E48" s="210"/>
      <c r="F48" s="214">
        <f>SUM(F49:F49)</f>
        <v>94980000</v>
      </c>
      <c r="G48" s="209"/>
      <c r="H48" s="210"/>
      <c r="I48" s="42"/>
    </row>
    <row r="49" spans="1:9" s="13" customFormat="1" ht="25.5">
      <c r="A49" s="204"/>
      <c r="B49" s="201" t="s">
        <v>444</v>
      </c>
      <c r="C49" s="209" t="s">
        <v>443</v>
      </c>
      <c r="D49" s="236" t="s">
        <v>8</v>
      </c>
      <c r="E49" s="211"/>
      <c r="F49" s="243">
        <v>94980000</v>
      </c>
      <c r="G49" s="209"/>
      <c r="H49" s="210"/>
      <c r="I49" s="42"/>
    </row>
    <row r="50" spans="1:9" s="13" customFormat="1">
      <c r="A50" s="204">
        <v>10</v>
      </c>
      <c r="B50" s="237" t="s">
        <v>447</v>
      </c>
      <c r="C50" s="205"/>
      <c r="D50" s="213"/>
      <c r="E50" s="210"/>
      <c r="F50" s="214">
        <f>SUM(F51:F51)</f>
        <v>75000000</v>
      </c>
      <c r="G50" s="209"/>
      <c r="H50" s="210"/>
      <c r="I50" s="42"/>
    </row>
    <row r="51" spans="1:9" s="13" customFormat="1" ht="25.5">
      <c r="A51" s="204"/>
      <c r="B51" s="388" t="s">
        <v>1099</v>
      </c>
      <c r="C51" s="238" t="s">
        <v>1100</v>
      </c>
      <c r="D51" s="239" t="s">
        <v>1106</v>
      </c>
      <c r="E51" s="211"/>
      <c r="F51" s="243">
        <v>75000000</v>
      </c>
      <c r="G51" s="209"/>
      <c r="H51" s="210"/>
      <c r="I51" s="42"/>
    </row>
    <row r="52" spans="1:9" s="13" customFormat="1">
      <c r="A52" s="204">
        <v>11</v>
      </c>
      <c r="B52" s="215" t="s">
        <v>1101</v>
      </c>
      <c r="C52" s="205"/>
      <c r="D52" s="213"/>
      <c r="E52" s="210"/>
      <c r="F52" s="214">
        <f>SUM(F53:F56)</f>
        <v>269498000</v>
      </c>
      <c r="G52" s="209"/>
      <c r="H52" s="210"/>
      <c r="I52" s="42"/>
    </row>
    <row r="53" spans="1:9" s="13" customFormat="1" ht="25.5">
      <c r="A53" s="204"/>
      <c r="B53" s="389" t="s">
        <v>1102</v>
      </c>
      <c r="C53" s="240" t="s">
        <v>441</v>
      </c>
      <c r="D53" s="241" t="s">
        <v>8</v>
      </c>
      <c r="E53" s="211"/>
      <c r="F53" s="243">
        <v>76132000</v>
      </c>
      <c r="G53" s="209"/>
      <c r="H53" s="210"/>
      <c r="I53" s="42"/>
    </row>
    <row r="54" spans="1:9" s="13" customFormat="1" ht="25.5">
      <c r="A54" s="204"/>
      <c r="B54" s="389" t="s">
        <v>1103</v>
      </c>
      <c r="C54" s="240" t="s">
        <v>442</v>
      </c>
      <c r="D54" s="241" t="s">
        <v>8</v>
      </c>
      <c r="E54" s="211"/>
      <c r="F54" s="243">
        <v>76221000</v>
      </c>
      <c r="G54" s="209"/>
      <c r="H54" s="210"/>
      <c r="I54" s="42"/>
    </row>
    <row r="55" spans="1:9" s="13" customFormat="1" ht="25.5">
      <c r="A55" s="204"/>
      <c r="B55" s="389" t="s">
        <v>440</v>
      </c>
      <c r="C55" s="240" t="s">
        <v>439</v>
      </c>
      <c r="D55" s="241" t="s">
        <v>8</v>
      </c>
      <c r="E55" s="211"/>
      <c r="F55" s="243">
        <v>75113000</v>
      </c>
      <c r="G55" s="209"/>
      <c r="H55" s="210"/>
      <c r="I55" s="42"/>
    </row>
    <row r="56" spans="1:9" s="13" customFormat="1" ht="38.25">
      <c r="A56" s="204"/>
      <c r="B56" s="389" t="s">
        <v>438</v>
      </c>
      <c r="C56" s="240" t="s">
        <v>437</v>
      </c>
      <c r="D56" s="241" t="s">
        <v>8</v>
      </c>
      <c r="E56" s="211"/>
      <c r="F56" s="243">
        <v>42032000</v>
      </c>
      <c r="G56" s="209"/>
      <c r="H56" s="210"/>
      <c r="I56" s="42"/>
    </row>
    <row r="57" spans="1:9" s="13" customFormat="1">
      <c r="A57" s="2113" t="s">
        <v>9</v>
      </c>
      <c r="B57" s="2113"/>
      <c r="C57" s="2113"/>
      <c r="D57" s="2113"/>
      <c r="E57" s="2113"/>
      <c r="F57" s="220">
        <f>F8+F17+F25+F27+F31+F34+F37+F43+F48+F50+F52</f>
        <v>6450000000</v>
      </c>
      <c r="G57" s="40" t="s">
        <v>13</v>
      </c>
      <c r="H57" s="242"/>
      <c r="I57" s="39" t="e">
        <f>I8+I18+I21+I23+#REF!+I26+I28+I32+I33+I35+#REF!+I37+#REF!</f>
        <v>#REF!</v>
      </c>
    </row>
    <row r="58" spans="1:9" s="13" customFormat="1">
      <c r="E58" s="16"/>
    </row>
    <row r="59" spans="1:9" s="13" customFormat="1">
      <c r="E59" s="16"/>
    </row>
    <row r="60" spans="1:9" s="13" customFormat="1">
      <c r="E60" s="16"/>
    </row>
    <row r="61" spans="1:9" s="13" customFormat="1">
      <c r="E61" s="16"/>
    </row>
  </sheetData>
  <mergeCells count="7">
    <mergeCell ref="H3:I3"/>
    <mergeCell ref="A57:E57"/>
    <mergeCell ref="A3:A4"/>
    <mergeCell ref="B3:B4"/>
    <mergeCell ref="C3:C4"/>
    <mergeCell ref="D3:F3"/>
    <mergeCell ref="G3:G4"/>
  </mergeCells>
  <pageMargins left="0.78740157480314965" right="0.78740157480314965" top="0.98425196850393704" bottom="0.78740157480314965" header="0.31496062992125984" footer="0.31496062992125984"/>
  <pageSetup paperSize="10000" scale="65" orientation="landscape" horizontalDpi="4294967292" verticalDpi="0" r:id="rId1"/>
  <headerFooter>
    <oddFooter>&amp;L&amp;"-,Bold"&amp;12&amp;K03-024&amp;N RKPD Prov. Jambi Tahun 2019</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B050"/>
  </sheetPr>
  <dimension ref="A1:I88"/>
  <sheetViews>
    <sheetView topLeftCell="A48" zoomScale="70" zoomScaleNormal="70" workbookViewId="0">
      <selection activeCell="A3" sqref="A3:F84"/>
    </sheetView>
  </sheetViews>
  <sheetFormatPr defaultColWidth="8.85546875" defaultRowHeight="12.75"/>
  <cols>
    <col min="1" max="1" width="6.28515625" style="17" customWidth="1"/>
    <col min="2" max="2" width="48.7109375" style="17" customWidth="1"/>
    <col min="3" max="3" width="37.85546875" style="17" customWidth="1"/>
    <col min="4" max="4" width="18.7109375" style="17" customWidth="1"/>
    <col min="5" max="5" width="18.7109375" style="14" customWidth="1"/>
    <col min="6" max="6" width="26.7109375" style="17" customWidth="1"/>
    <col min="7" max="7" width="20.7109375" style="17" customWidth="1"/>
    <col min="8" max="8" width="18.7109375" style="17" customWidth="1"/>
    <col min="9" max="9" width="26.7109375" style="17" customWidth="1"/>
    <col min="10" max="16384" width="8.85546875" style="17"/>
  </cols>
  <sheetData>
    <row r="1" spans="1:9" ht="15.75">
      <c r="A1" s="4" t="s">
        <v>718</v>
      </c>
      <c r="B1" s="168"/>
      <c r="C1" s="168"/>
    </row>
    <row r="3" spans="1:9" ht="18.600000000000001" customHeight="1">
      <c r="A3" s="2085" t="s">
        <v>0</v>
      </c>
      <c r="B3" s="2084" t="s">
        <v>1</v>
      </c>
      <c r="C3" s="2084" t="s">
        <v>2</v>
      </c>
      <c r="D3" s="2085" t="s">
        <v>605</v>
      </c>
      <c r="E3" s="2085"/>
      <c r="F3" s="2085"/>
      <c r="G3" s="2084" t="s">
        <v>6</v>
      </c>
      <c r="H3" s="2084" t="s">
        <v>606</v>
      </c>
      <c r="I3" s="2084"/>
    </row>
    <row r="4" spans="1:9" ht="31.9" customHeight="1">
      <c r="A4" s="2085"/>
      <c r="B4" s="2084"/>
      <c r="C4" s="2084"/>
      <c r="D4" s="54" t="s">
        <v>3</v>
      </c>
      <c r="E4" s="53" t="s">
        <v>4</v>
      </c>
      <c r="F4" s="53" t="s">
        <v>5</v>
      </c>
      <c r="G4" s="2084"/>
      <c r="H4" s="53" t="s">
        <v>4</v>
      </c>
      <c r="I4" s="53" t="s">
        <v>5</v>
      </c>
    </row>
    <row r="5" spans="1:9">
      <c r="A5" s="15">
        <v>1</v>
      </c>
      <c r="B5" s="15">
        <v>2</v>
      </c>
      <c r="C5" s="15">
        <v>3</v>
      </c>
      <c r="D5" s="15">
        <v>4</v>
      </c>
      <c r="E5" s="15">
        <v>5</v>
      </c>
      <c r="F5" s="15">
        <v>6</v>
      </c>
      <c r="G5" s="15">
        <v>7</v>
      </c>
      <c r="H5" s="15">
        <v>8</v>
      </c>
      <c r="I5" s="15">
        <v>9</v>
      </c>
    </row>
    <row r="6" spans="1:9" s="13" customFormat="1" ht="18" customHeight="1">
      <c r="A6" s="6"/>
      <c r="B6" s="6"/>
      <c r="C6" s="6"/>
      <c r="D6" s="6"/>
      <c r="E6" s="7"/>
      <c r="F6" s="6"/>
      <c r="G6" s="6"/>
      <c r="H6" s="6"/>
      <c r="I6" s="6"/>
    </row>
    <row r="7" spans="1:9" s="13" customFormat="1" ht="18" customHeight="1">
      <c r="A7" s="19" t="s">
        <v>555</v>
      </c>
      <c r="B7" s="176"/>
      <c r="C7" s="20"/>
      <c r="D7" s="20"/>
      <c r="E7" s="21"/>
      <c r="F7" s="20"/>
      <c r="G7" s="20"/>
      <c r="H7" s="20"/>
      <c r="I7" s="22"/>
    </row>
    <row r="8" spans="1:9" s="2" customFormat="1" ht="25.5">
      <c r="A8" s="54">
        <v>1</v>
      </c>
      <c r="B8" s="49" t="s">
        <v>556</v>
      </c>
      <c r="C8" s="178" t="s">
        <v>882</v>
      </c>
      <c r="D8" s="178" t="s">
        <v>883</v>
      </c>
      <c r="E8" s="179" t="s">
        <v>1021</v>
      </c>
      <c r="F8" s="180">
        <f>SUM(F9:F12)</f>
        <v>3150000000</v>
      </c>
      <c r="G8" s="181" t="s">
        <v>244</v>
      </c>
      <c r="H8" s="179" t="s">
        <v>1050</v>
      </c>
      <c r="I8" s="180">
        <f>SUM(I9:I12)</f>
        <v>3300000000</v>
      </c>
    </row>
    <row r="9" spans="1:9" s="2" customFormat="1" ht="25.5">
      <c r="A9" s="54"/>
      <c r="B9" s="50" t="s">
        <v>884</v>
      </c>
      <c r="C9" s="182" t="s">
        <v>885</v>
      </c>
      <c r="D9" s="183" t="s">
        <v>39</v>
      </c>
      <c r="E9" s="179" t="s">
        <v>558</v>
      </c>
      <c r="F9" s="184">
        <v>1100000000</v>
      </c>
      <c r="G9" s="185" t="s">
        <v>886</v>
      </c>
      <c r="H9" s="179" t="s">
        <v>1051</v>
      </c>
      <c r="I9" s="184">
        <v>1200000000</v>
      </c>
    </row>
    <row r="10" spans="1:9" s="13" customFormat="1" ht="25.5">
      <c r="A10" s="54"/>
      <c r="B10" s="50" t="s">
        <v>887</v>
      </c>
      <c r="C10" s="182" t="s">
        <v>885</v>
      </c>
      <c r="D10" s="183" t="s">
        <v>39</v>
      </c>
      <c r="E10" s="179" t="s">
        <v>558</v>
      </c>
      <c r="F10" s="184">
        <v>1100000000</v>
      </c>
      <c r="G10" s="185" t="s">
        <v>886</v>
      </c>
      <c r="H10" s="179" t="s">
        <v>1052</v>
      </c>
      <c r="I10" s="184">
        <v>1050000000</v>
      </c>
    </row>
    <row r="11" spans="1:9" s="13" customFormat="1" ht="25.5">
      <c r="A11" s="54"/>
      <c r="B11" s="50" t="s">
        <v>888</v>
      </c>
      <c r="C11" s="182" t="s">
        <v>885</v>
      </c>
      <c r="D11" s="183" t="s">
        <v>584</v>
      </c>
      <c r="E11" s="179" t="s">
        <v>1022</v>
      </c>
      <c r="F11" s="184">
        <v>450000000</v>
      </c>
      <c r="G11" s="185" t="s">
        <v>886</v>
      </c>
      <c r="H11" s="179" t="s">
        <v>1022</v>
      </c>
      <c r="I11" s="184">
        <v>450000000</v>
      </c>
    </row>
    <row r="12" spans="1:9" s="13" customFormat="1" ht="25.5">
      <c r="A12" s="54"/>
      <c r="B12" s="50" t="s">
        <v>889</v>
      </c>
      <c r="C12" s="182" t="s">
        <v>890</v>
      </c>
      <c r="D12" s="183" t="s">
        <v>39</v>
      </c>
      <c r="E12" s="179" t="s">
        <v>1023</v>
      </c>
      <c r="F12" s="184">
        <v>500000000</v>
      </c>
      <c r="G12" s="185" t="s">
        <v>891</v>
      </c>
      <c r="H12" s="179" t="s">
        <v>1053</v>
      </c>
      <c r="I12" s="184">
        <v>600000000</v>
      </c>
    </row>
    <row r="13" spans="1:9" s="13" customFormat="1" ht="25.5">
      <c r="A13" s="54">
        <v>2</v>
      </c>
      <c r="B13" s="49" t="s">
        <v>557</v>
      </c>
      <c r="C13" s="178" t="s">
        <v>892</v>
      </c>
      <c r="D13" s="178" t="s">
        <v>893</v>
      </c>
      <c r="E13" s="179" t="s">
        <v>1024</v>
      </c>
      <c r="F13" s="180">
        <f>SUM(F14:F17)</f>
        <v>1350000000</v>
      </c>
      <c r="G13" s="181" t="s">
        <v>244</v>
      </c>
      <c r="H13" s="179" t="s">
        <v>1054</v>
      </c>
      <c r="I13" s="180">
        <f>SUM(I14:I17)</f>
        <v>1525000000</v>
      </c>
    </row>
    <row r="14" spans="1:9" s="13" customFormat="1" ht="38.25">
      <c r="A14" s="54" t="s">
        <v>244</v>
      </c>
      <c r="B14" s="50" t="s">
        <v>894</v>
      </c>
      <c r="C14" s="182" t="s">
        <v>895</v>
      </c>
      <c r="D14" s="183" t="s">
        <v>896</v>
      </c>
      <c r="E14" s="179" t="s">
        <v>1025</v>
      </c>
      <c r="F14" s="184">
        <v>400000000</v>
      </c>
      <c r="G14" s="185" t="s">
        <v>897</v>
      </c>
      <c r="H14" s="179" t="s">
        <v>1025</v>
      </c>
      <c r="I14" s="184">
        <v>450000000</v>
      </c>
    </row>
    <row r="15" spans="1:9" s="13" customFormat="1" ht="51">
      <c r="A15" s="54"/>
      <c r="B15" s="50" t="s">
        <v>898</v>
      </c>
      <c r="C15" s="182" t="s">
        <v>899</v>
      </c>
      <c r="D15" s="183" t="s">
        <v>900</v>
      </c>
      <c r="E15" s="179" t="s">
        <v>1026</v>
      </c>
      <c r="F15" s="184">
        <v>350000000</v>
      </c>
      <c r="G15" s="185" t="s">
        <v>901</v>
      </c>
      <c r="H15" s="179" t="s">
        <v>558</v>
      </c>
      <c r="I15" s="184">
        <v>400000000</v>
      </c>
    </row>
    <row r="16" spans="1:9" s="13" customFormat="1" ht="51">
      <c r="A16" s="54"/>
      <c r="B16" s="50" t="s">
        <v>902</v>
      </c>
      <c r="C16" s="182" t="s">
        <v>903</v>
      </c>
      <c r="D16" s="183" t="s">
        <v>900</v>
      </c>
      <c r="E16" s="179" t="s">
        <v>1026</v>
      </c>
      <c r="F16" s="184">
        <v>350000000</v>
      </c>
      <c r="G16" s="185" t="s">
        <v>904</v>
      </c>
      <c r="H16" s="179" t="s">
        <v>558</v>
      </c>
      <c r="I16" s="184">
        <v>400000000</v>
      </c>
    </row>
    <row r="17" spans="1:9" s="13" customFormat="1" ht="25.5">
      <c r="A17" s="54" t="s">
        <v>244</v>
      </c>
      <c r="B17" s="50" t="s">
        <v>905</v>
      </c>
      <c r="C17" s="182" t="s">
        <v>906</v>
      </c>
      <c r="D17" s="183" t="s">
        <v>900</v>
      </c>
      <c r="E17" s="179" t="s">
        <v>1027</v>
      </c>
      <c r="F17" s="184">
        <v>250000000</v>
      </c>
      <c r="G17" s="185" t="s">
        <v>907</v>
      </c>
      <c r="H17" s="179" t="s">
        <v>1027</v>
      </c>
      <c r="I17" s="184">
        <v>275000000</v>
      </c>
    </row>
    <row r="18" spans="1:9" s="13" customFormat="1" ht="76.5">
      <c r="A18" s="54">
        <v>3</v>
      </c>
      <c r="B18" s="49" t="s">
        <v>559</v>
      </c>
      <c r="C18" s="178" t="s">
        <v>908</v>
      </c>
      <c r="D18" s="186" t="s">
        <v>883</v>
      </c>
      <c r="E18" s="179" t="s">
        <v>560</v>
      </c>
      <c r="F18" s="180">
        <f>SUM(F19:F38)</f>
        <v>9700000000</v>
      </c>
      <c r="G18" s="187" t="s">
        <v>909</v>
      </c>
      <c r="H18" s="179" t="s">
        <v>1055</v>
      </c>
      <c r="I18" s="180">
        <f>SUM(I19:I38)</f>
        <v>10925000000</v>
      </c>
    </row>
    <row r="19" spans="1:9" s="13" customFormat="1" ht="38.25">
      <c r="A19" s="54"/>
      <c r="B19" s="50" t="s">
        <v>910</v>
      </c>
      <c r="C19" s="182" t="s">
        <v>911</v>
      </c>
      <c r="D19" s="179" t="s">
        <v>912</v>
      </c>
      <c r="E19" s="179" t="s">
        <v>571</v>
      </c>
      <c r="F19" s="188">
        <v>500000000</v>
      </c>
      <c r="G19" s="189" t="s">
        <v>913</v>
      </c>
      <c r="H19" s="179" t="s">
        <v>1056</v>
      </c>
      <c r="I19" s="188">
        <v>650000000</v>
      </c>
    </row>
    <row r="20" spans="1:9" s="13" customFormat="1" ht="38.25">
      <c r="A20" s="54"/>
      <c r="B20" s="50" t="s">
        <v>914</v>
      </c>
      <c r="C20" s="182" t="s">
        <v>915</v>
      </c>
      <c r="D20" s="179" t="s">
        <v>916</v>
      </c>
      <c r="E20" s="179" t="s">
        <v>430</v>
      </c>
      <c r="F20" s="190">
        <v>1300000000</v>
      </c>
      <c r="G20" s="189" t="s">
        <v>913</v>
      </c>
      <c r="H20" s="179" t="s">
        <v>430</v>
      </c>
      <c r="I20" s="190">
        <v>1350000000</v>
      </c>
    </row>
    <row r="21" spans="1:9" s="13" customFormat="1" ht="38.25">
      <c r="A21" s="54"/>
      <c r="B21" s="50" t="s">
        <v>917</v>
      </c>
      <c r="C21" s="182" t="s">
        <v>918</v>
      </c>
      <c r="D21" s="183" t="s">
        <v>8</v>
      </c>
      <c r="E21" s="179" t="s">
        <v>390</v>
      </c>
      <c r="F21" s="190">
        <v>1500000000</v>
      </c>
      <c r="G21" s="189" t="s">
        <v>919</v>
      </c>
      <c r="H21" s="179" t="s">
        <v>1057</v>
      </c>
      <c r="I21" s="190">
        <v>1600000000</v>
      </c>
    </row>
    <row r="22" spans="1:9" s="13" customFormat="1" ht="38.25">
      <c r="A22" s="54"/>
      <c r="B22" s="50" t="s">
        <v>920</v>
      </c>
      <c r="C22" s="182" t="s">
        <v>921</v>
      </c>
      <c r="D22" s="183" t="s">
        <v>8</v>
      </c>
      <c r="E22" s="179" t="s">
        <v>571</v>
      </c>
      <c r="F22" s="188">
        <v>500000000</v>
      </c>
      <c r="G22" s="189" t="s">
        <v>913</v>
      </c>
      <c r="H22" s="179" t="s">
        <v>1056</v>
      </c>
      <c r="I22" s="188">
        <v>650000000</v>
      </c>
    </row>
    <row r="23" spans="1:9" s="13" customFormat="1" ht="38.25">
      <c r="A23" s="54"/>
      <c r="B23" s="50" t="s">
        <v>922</v>
      </c>
      <c r="C23" s="182" t="s">
        <v>923</v>
      </c>
      <c r="D23" s="183" t="s">
        <v>554</v>
      </c>
      <c r="E23" s="179" t="s">
        <v>430</v>
      </c>
      <c r="F23" s="190">
        <v>250000000</v>
      </c>
      <c r="G23" s="189" t="s">
        <v>924</v>
      </c>
      <c r="H23" s="179" t="s">
        <v>1058</v>
      </c>
      <c r="I23" s="190">
        <v>300000000</v>
      </c>
    </row>
    <row r="24" spans="1:9" s="13" customFormat="1" ht="38.25">
      <c r="A24" s="54"/>
      <c r="B24" s="50" t="s">
        <v>925</v>
      </c>
      <c r="C24" s="182" t="s">
        <v>926</v>
      </c>
      <c r="D24" s="183" t="s">
        <v>39</v>
      </c>
      <c r="E24" s="179" t="s">
        <v>430</v>
      </c>
      <c r="F24" s="190">
        <v>150000000</v>
      </c>
      <c r="G24" s="189" t="s">
        <v>927</v>
      </c>
      <c r="H24" s="179" t="s">
        <v>1058</v>
      </c>
      <c r="I24" s="190">
        <v>200000000</v>
      </c>
    </row>
    <row r="25" spans="1:9" s="13" customFormat="1" ht="25.5">
      <c r="A25" s="54"/>
      <c r="B25" s="50" t="s">
        <v>928</v>
      </c>
      <c r="C25" s="182" t="s">
        <v>929</v>
      </c>
      <c r="D25" s="183" t="s">
        <v>8</v>
      </c>
      <c r="E25" s="179" t="s">
        <v>563</v>
      </c>
      <c r="F25" s="190">
        <v>100000000</v>
      </c>
      <c r="G25" s="189" t="s">
        <v>930</v>
      </c>
      <c r="H25" s="179" t="s">
        <v>1059</v>
      </c>
      <c r="I25" s="190">
        <v>120000000</v>
      </c>
    </row>
    <row r="26" spans="1:9" s="13" customFormat="1" ht="38.25">
      <c r="A26" s="54"/>
      <c r="B26" s="50" t="s">
        <v>931</v>
      </c>
      <c r="C26" s="182" t="s">
        <v>932</v>
      </c>
      <c r="D26" s="183" t="s">
        <v>933</v>
      </c>
      <c r="E26" s="179" t="s">
        <v>561</v>
      </c>
      <c r="F26" s="188">
        <v>400000000</v>
      </c>
      <c r="G26" s="189" t="s">
        <v>919</v>
      </c>
      <c r="H26" s="179" t="s">
        <v>561</v>
      </c>
      <c r="I26" s="188">
        <v>450000000</v>
      </c>
    </row>
    <row r="27" spans="1:9" s="13" customFormat="1" ht="38.25">
      <c r="A27" s="54"/>
      <c r="B27" s="50" t="s">
        <v>934</v>
      </c>
      <c r="C27" s="182" t="s">
        <v>935</v>
      </c>
      <c r="D27" s="183" t="s">
        <v>883</v>
      </c>
      <c r="E27" s="179" t="s">
        <v>561</v>
      </c>
      <c r="F27" s="188">
        <v>750000000</v>
      </c>
      <c r="G27" s="189" t="s">
        <v>919</v>
      </c>
      <c r="H27" s="179" t="s">
        <v>561</v>
      </c>
      <c r="I27" s="188">
        <v>750000000</v>
      </c>
    </row>
    <row r="28" spans="1:9" s="13" customFormat="1" ht="13.9" customHeight="1">
      <c r="A28" s="54"/>
      <c r="B28" s="50" t="s">
        <v>936</v>
      </c>
      <c r="C28" s="182" t="s">
        <v>937</v>
      </c>
      <c r="D28" s="183" t="s">
        <v>938</v>
      </c>
      <c r="E28" s="179" t="s">
        <v>1028</v>
      </c>
      <c r="F28" s="188">
        <v>500000000</v>
      </c>
      <c r="G28" s="189" t="s">
        <v>939</v>
      </c>
      <c r="H28" s="179" t="s">
        <v>1028</v>
      </c>
      <c r="I28" s="188">
        <v>500000000</v>
      </c>
    </row>
    <row r="29" spans="1:9" s="13" customFormat="1" ht="25.5">
      <c r="A29" s="54"/>
      <c r="B29" s="50" t="s">
        <v>940</v>
      </c>
      <c r="C29" s="182" t="s">
        <v>941</v>
      </c>
      <c r="D29" s="183" t="s">
        <v>942</v>
      </c>
      <c r="E29" s="179" t="s">
        <v>1029</v>
      </c>
      <c r="F29" s="188">
        <v>650000000</v>
      </c>
      <c r="G29" s="189" t="s">
        <v>943</v>
      </c>
      <c r="H29" s="179" t="s">
        <v>1029</v>
      </c>
      <c r="I29" s="188">
        <v>700000000</v>
      </c>
    </row>
    <row r="30" spans="1:9" s="13" customFormat="1" ht="25.5">
      <c r="A30" s="54"/>
      <c r="B30" s="50" t="s">
        <v>944</v>
      </c>
      <c r="C30" s="182" t="s">
        <v>945</v>
      </c>
      <c r="D30" s="183" t="s">
        <v>942</v>
      </c>
      <c r="E30" s="179" t="s">
        <v>1029</v>
      </c>
      <c r="F30" s="188">
        <v>450000000</v>
      </c>
      <c r="G30" s="189" t="s">
        <v>943</v>
      </c>
      <c r="H30" s="179" t="s">
        <v>1029</v>
      </c>
      <c r="I30" s="188">
        <v>450000000</v>
      </c>
    </row>
    <row r="31" spans="1:9" s="13" customFormat="1" ht="38.25">
      <c r="A31" s="54"/>
      <c r="B31" s="50" t="s">
        <v>946</v>
      </c>
      <c r="C31" s="182" t="s">
        <v>947</v>
      </c>
      <c r="D31" s="183" t="s">
        <v>942</v>
      </c>
      <c r="E31" s="179" t="s">
        <v>571</v>
      </c>
      <c r="F31" s="188">
        <v>400000000</v>
      </c>
      <c r="G31" s="189" t="s">
        <v>948</v>
      </c>
      <c r="H31" s="179" t="s">
        <v>571</v>
      </c>
      <c r="I31" s="188">
        <v>550000000</v>
      </c>
    </row>
    <row r="32" spans="1:9" s="13" customFormat="1" ht="38.25">
      <c r="A32" s="54"/>
      <c r="B32" s="50" t="s">
        <v>949</v>
      </c>
      <c r="C32" s="182" t="s">
        <v>950</v>
      </c>
      <c r="D32" s="183" t="s">
        <v>883</v>
      </c>
      <c r="E32" s="179" t="s">
        <v>1030</v>
      </c>
      <c r="F32" s="190">
        <v>450000000</v>
      </c>
      <c r="G32" s="189" t="s">
        <v>919</v>
      </c>
      <c r="H32" s="179" t="s">
        <v>1058</v>
      </c>
      <c r="I32" s="188">
        <v>550000000</v>
      </c>
    </row>
    <row r="33" spans="1:9" s="13" customFormat="1" ht="25.5">
      <c r="A33" s="54" t="s">
        <v>244</v>
      </c>
      <c r="B33" s="50" t="s">
        <v>951</v>
      </c>
      <c r="C33" s="182" t="s">
        <v>952</v>
      </c>
      <c r="D33" s="46" t="s">
        <v>883</v>
      </c>
      <c r="E33" s="179" t="s">
        <v>389</v>
      </c>
      <c r="F33" s="190">
        <v>400000000</v>
      </c>
      <c r="G33" s="191" t="s">
        <v>953</v>
      </c>
      <c r="H33" s="179" t="s">
        <v>562</v>
      </c>
      <c r="I33" s="190">
        <v>550000000</v>
      </c>
    </row>
    <row r="34" spans="1:9" s="13" customFormat="1" ht="25.5">
      <c r="A34" s="54"/>
      <c r="B34" s="50" t="s">
        <v>954</v>
      </c>
      <c r="C34" s="182" t="s">
        <v>955</v>
      </c>
      <c r="D34" s="46" t="s">
        <v>554</v>
      </c>
      <c r="E34" s="179" t="s">
        <v>1031</v>
      </c>
      <c r="F34" s="192">
        <v>150000000</v>
      </c>
      <c r="G34" s="191" t="s">
        <v>956</v>
      </c>
      <c r="H34" s="179" t="s">
        <v>1031</v>
      </c>
      <c r="I34" s="192">
        <v>175000000</v>
      </c>
    </row>
    <row r="35" spans="1:9" s="13" customFormat="1" ht="38.25">
      <c r="A35" s="54"/>
      <c r="B35" s="50" t="s">
        <v>957</v>
      </c>
      <c r="C35" s="182" t="s">
        <v>958</v>
      </c>
      <c r="D35" s="46" t="s">
        <v>959</v>
      </c>
      <c r="E35" s="179" t="s">
        <v>562</v>
      </c>
      <c r="F35" s="192">
        <v>400000000</v>
      </c>
      <c r="G35" s="191" t="s">
        <v>960</v>
      </c>
      <c r="H35" s="179" t="s">
        <v>1060</v>
      </c>
      <c r="I35" s="192">
        <v>430000000</v>
      </c>
    </row>
    <row r="36" spans="1:9" s="13" customFormat="1" ht="25.5">
      <c r="A36" s="54"/>
      <c r="B36" s="47" t="s">
        <v>961</v>
      </c>
      <c r="C36" s="193" t="s">
        <v>962</v>
      </c>
      <c r="D36" s="46" t="s">
        <v>883</v>
      </c>
      <c r="E36" s="179" t="s">
        <v>1032</v>
      </c>
      <c r="F36" s="192">
        <v>400000000</v>
      </c>
      <c r="G36" s="191" t="s">
        <v>960</v>
      </c>
      <c r="H36" s="179" t="s">
        <v>1060</v>
      </c>
      <c r="I36" s="192">
        <v>450000000</v>
      </c>
    </row>
    <row r="37" spans="1:9" s="13" customFormat="1" ht="38.25">
      <c r="A37" s="54"/>
      <c r="B37" s="47" t="s">
        <v>963</v>
      </c>
      <c r="C37" s="193" t="s">
        <v>964</v>
      </c>
      <c r="D37" s="46" t="s">
        <v>883</v>
      </c>
      <c r="E37" s="179" t="s">
        <v>1033</v>
      </c>
      <c r="F37" s="192">
        <v>350000000</v>
      </c>
      <c r="G37" s="191" t="s">
        <v>965</v>
      </c>
      <c r="H37" s="179" t="s">
        <v>1033</v>
      </c>
      <c r="I37" s="192">
        <v>400000000</v>
      </c>
    </row>
    <row r="38" spans="1:9" s="13" customFormat="1" ht="38.25">
      <c r="A38" s="54"/>
      <c r="B38" s="47" t="s">
        <v>966</v>
      </c>
      <c r="C38" s="193" t="s">
        <v>967</v>
      </c>
      <c r="D38" s="46" t="s">
        <v>883</v>
      </c>
      <c r="E38" s="179" t="s">
        <v>141</v>
      </c>
      <c r="F38" s="192">
        <v>100000000</v>
      </c>
      <c r="G38" s="191" t="s">
        <v>968</v>
      </c>
      <c r="H38" s="179" t="s">
        <v>141</v>
      </c>
      <c r="I38" s="192">
        <v>100000000</v>
      </c>
    </row>
    <row r="39" spans="1:9" s="13" customFormat="1" ht="25.5">
      <c r="A39" s="54">
        <v>4</v>
      </c>
      <c r="B39" s="43" t="s">
        <v>564</v>
      </c>
      <c r="C39" s="43" t="s">
        <v>969</v>
      </c>
      <c r="D39" s="45" t="s">
        <v>883</v>
      </c>
      <c r="E39" s="179" t="s">
        <v>1034</v>
      </c>
      <c r="F39" s="177">
        <f>SUM(F40:F47)</f>
        <v>1390000000</v>
      </c>
      <c r="G39" s="177"/>
      <c r="H39" s="179" t="s">
        <v>1061</v>
      </c>
      <c r="I39" s="177">
        <f>SUM(I40:I47)</f>
        <v>1440000000</v>
      </c>
    </row>
    <row r="40" spans="1:9" s="13" customFormat="1" ht="25.5">
      <c r="A40" s="54"/>
      <c r="B40" s="47" t="s">
        <v>970</v>
      </c>
      <c r="C40" s="193" t="s">
        <v>971</v>
      </c>
      <c r="D40" s="193" t="s">
        <v>883</v>
      </c>
      <c r="E40" s="179" t="s">
        <v>141</v>
      </c>
      <c r="F40" s="194">
        <v>130000000</v>
      </c>
      <c r="G40" s="191" t="s">
        <v>972</v>
      </c>
      <c r="H40" s="179" t="s">
        <v>141</v>
      </c>
      <c r="I40" s="194">
        <v>130000000</v>
      </c>
    </row>
    <row r="41" spans="1:9" s="13" customFormat="1" ht="25.5">
      <c r="A41" s="54" t="s">
        <v>244</v>
      </c>
      <c r="B41" s="47" t="s">
        <v>973</v>
      </c>
      <c r="C41" s="193" t="s">
        <v>974</v>
      </c>
      <c r="D41" s="193" t="s">
        <v>554</v>
      </c>
      <c r="E41" s="179" t="s">
        <v>141</v>
      </c>
      <c r="F41" s="194">
        <v>120000000</v>
      </c>
      <c r="G41" s="191" t="s">
        <v>975</v>
      </c>
      <c r="H41" s="179" t="s">
        <v>141</v>
      </c>
      <c r="I41" s="194">
        <v>120000000</v>
      </c>
    </row>
    <row r="42" spans="1:9" s="13" customFormat="1" ht="38.25">
      <c r="A42" s="54"/>
      <c r="B42" s="47" t="s">
        <v>976</v>
      </c>
      <c r="C42" s="193" t="s">
        <v>977</v>
      </c>
      <c r="D42" s="193" t="s">
        <v>883</v>
      </c>
      <c r="E42" s="179" t="s">
        <v>141</v>
      </c>
      <c r="F42" s="194">
        <v>120000000</v>
      </c>
      <c r="G42" s="191" t="s">
        <v>975</v>
      </c>
      <c r="H42" s="179" t="s">
        <v>141</v>
      </c>
      <c r="I42" s="194">
        <v>120000000</v>
      </c>
    </row>
    <row r="43" spans="1:9" s="13" customFormat="1" ht="25.5">
      <c r="A43" s="54"/>
      <c r="B43" s="47" t="s">
        <v>978</v>
      </c>
      <c r="C43" s="193" t="s">
        <v>979</v>
      </c>
      <c r="D43" s="193" t="s">
        <v>883</v>
      </c>
      <c r="E43" s="179" t="s">
        <v>141</v>
      </c>
      <c r="F43" s="194">
        <v>120000000</v>
      </c>
      <c r="G43" s="191" t="s">
        <v>975</v>
      </c>
      <c r="H43" s="179" t="s">
        <v>429</v>
      </c>
      <c r="I43" s="194">
        <v>120000000</v>
      </c>
    </row>
    <row r="44" spans="1:9" s="13" customFormat="1" ht="25.5">
      <c r="A44" s="54"/>
      <c r="B44" s="47" t="s">
        <v>980</v>
      </c>
      <c r="C44" s="193" t="s">
        <v>981</v>
      </c>
      <c r="D44" s="193" t="s">
        <v>883</v>
      </c>
      <c r="E44" s="179" t="s">
        <v>141</v>
      </c>
      <c r="F44" s="194">
        <v>120000000</v>
      </c>
      <c r="G44" s="191" t="s">
        <v>975</v>
      </c>
      <c r="H44" s="179" t="s">
        <v>141</v>
      </c>
      <c r="I44" s="194">
        <v>120000000</v>
      </c>
    </row>
    <row r="45" spans="1:9" s="13" customFormat="1" ht="25.5">
      <c r="A45" s="54" t="s">
        <v>244</v>
      </c>
      <c r="B45" s="47" t="s">
        <v>982</v>
      </c>
      <c r="C45" s="193" t="s">
        <v>983</v>
      </c>
      <c r="D45" s="193" t="s">
        <v>883</v>
      </c>
      <c r="E45" s="179" t="s">
        <v>141</v>
      </c>
      <c r="F45" s="194">
        <v>450000000</v>
      </c>
      <c r="G45" s="191" t="s">
        <v>984</v>
      </c>
      <c r="H45" s="179" t="s">
        <v>141</v>
      </c>
      <c r="I45" s="194">
        <v>500000000</v>
      </c>
    </row>
    <row r="46" spans="1:9" s="13" customFormat="1" ht="25.5">
      <c r="A46" s="54"/>
      <c r="B46" s="47" t="s">
        <v>985</v>
      </c>
      <c r="C46" s="193" t="s">
        <v>986</v>
      </c>
      <c r="D46" s="193" t="s">
        <v>554</v>
      </c>
      <c r="E46" s="179" t="s">
        <v>141</v>
      </c>
      <c r="F46" s="194">
        <v>80000000</v>
      </c>
      <c r="G46" s="191" t="s">
        <v>987</v>
      </c>
      <c r="H46" s="179" t="s">
        <v>141</v>
      </c>
      <c r="I46" s="194">
        <v>80000000</v>
      </c>
    </row>
    <row r="47" spans="1:9" s="13" customFormat="1" ht="25.5">
      <c r="A47" s="54"/>
      <c r="B47" s="50" t="s">
        <v>988</v>
      </c>
      <c r="C47" s="182" t="s">
        <v>989</v>
      </c>
      <c r="D47" s="193" t="s">
        <v>554</v>
      </c>
      <c r="E47" s="179" t="s">
        <v>141</v>
      </c>
      <c r="F47" s="194">
        <v>250000000</v>
      </c>
      <c r="G47" s="191" t="s">
        <v>990</v>
      </c>
      <c r="H47" s="179" t="s">
        <v>141</v>
      </c>
      <c r="I47" s="194">
        <v>250000000</v>
      </c>
    </row>
    <row r="48" spans="1:9" s="13" customFormat="1" ht="25.5">
      <c r="A48" s="54">
        <v>5</v>
      </c>
      <c r="B48" s="43" t="s">
        <v>565</v>
      </c>
      <c r="C48" s="43" t="s">
        <v>1004</v>
      </c>
      <c r="D48" s="45" t="s">
        <v>883</v>
      </c>
      <c r="E48" s="179" t="s">
        <v>566</v>
      </c>
      <c r="F48" s="177">
        <f>SUM(F49:F51)</f>
        <v>2250000000</v>
      </c>
      <c r="G48" s="177"/>
      <c r="H48" s="179" t="s">
        <v>566</v>
      </c>
      <c r="I48" s="177">
        <f>SUM(I49:I51)</f>
        <v>2400000000</v>
      </c>
    </row>
    <row r="49" spans="1:9" s="13" customFormat="1" ht="25.5">
      <c r="A49" s="54"/>
      <c r="B49" s="47" t="s">
        <v>991</v>
      </c>
      <c r="C49" s="193" t="s">
        <v>1005</v>
      </c>
      <c r="D49" s="193" t="s">
        <v>883</v>
      </c>
      <c r="E49" s="179" t="s">
        <v>141</v>
      </c>
      <c r="F49" s="194">
        <v>750000000</v>
      </c>
      <c r="G49" s="191" t="s">
        <v>1017</v>
      </c>
      <c r="H49" s="179" t="s">
        <v>141</v>
      </c>
      <c r="I49" s="194">
        <v>800000000</v>
      </c>
    </row>
    <row r="50" spans="1:9" s="13" customFormat="1" ht="25.5">
      <c r="A50" s="54"/>
      <c r="B50" s="47" t="s">
        <v>992</v>
      </c>
      <c r="C50" s="193" t="s">
        <v>1006</v>
      </c>
      <c r="D50" s="193" t="s">
        <v>883</v>
      </c>
      <c r="E50" s="179" t="s">
        <v>141</v>
      </c>
      <c r="F50" s="194">
        <v>750000000</v>
      </c>
      <c r="G50" s="191" t="s">
        <v>1018</v>
      </c>
      <c r="H50" s="179" t="s">
        <v>141</v>
      </c>
      <c r="I50" s="194">
        <v>800000000</v>
      </c>
    </row>
    <row r="51" spans="1:9" s="13" customFormat="1" ht="38.25">
      <c r="A51" s="54"/>
      <c r="B51" s="47" t="s">
        <v>993</v>
      </c>
      <c r="C51" s="193" t="s">
        <v>1007</v>
      </c>
      <c r="D51" s="193" t="s">
        <v>883</v>
      </c>
      <c r="E51" s="179" t="s">
        <v>141</v>
      </c>
      <c r="F51" s="194">
        <v>750000000</v>
      </c>
      <c r="G51" s="191" t="s">
        <v>1019</v>
      </c>
      <c r="H51" s="179" t="s">
        <v>141</v>
      </c>
      <c r="I51" s="194">
        <v>800000000</v>
      </c>
    </row>
    <row r="52" spans="1:9" s="13" customFormat="1">
      <c r="A52" s="54">
        <v>6</v>
      </c>
      <c r="B52" s="43" t="s">
        <v>7</v>
      </c>
      <c r="C52" s="45" t="s">
        <v>304</v>
      </c>
      <c r="D52" s="45"/>
      <c r="E52" s="179" t="s">
        <v>567</v>
      </c>
      <c r="F52" s="177">
        <f>SUM(F53:F62)</f>
        <v>1485553000</v>
      </c>
      <c r="G52" s="177" t="s">
        <v>244</v>
      </c>
      <c r="H52" s="179" t="s">
        <v>567</v>
      </c>
      <c r="I52" s="177">
        <f>SUM(I53:I62)</f>
        <v>1515553000</v>
      </c>
    </row>
    <row r="53" spans="1:9" s="13" customFormat="1">
      <c r="A53" s="54"/>
      <c r="B53" s="381" t="s">
        <v>167</v>
      </c>
      <c r="C53" s="195" t="s">
        <v>305</v>
      </c>
      <c r="D53" s="195" t="s">
        <v>8</v>
      </c>
      <c r="E53" s="179" t="s">
        <v>1035</v>
      </c>
      <c r="F53" s="196">
        <v>20000000</v>
      </c>
      <c r="G53" s="197"/>
      <c r="H53" s="179" t="s">
        <v>1035</v>
      </c>
      <c r="I53" s="196">
        <v>20000000</v>
      </c>
    </row>
    <row r="54" spans="1:9" s="13" customFormat="1" ht="25.5">
      <c r="A54" s="54"/>
      <c r="B54" s="381" t="s">
        <v>169</v>
      </c>
      <c r="C54" s="195" t="s">
        <v>306</v>
      </c>
      <c r="D54" s="195" t="s">
        <v>8</v>
      </c>
      <c r="E54" s="179" t="s">
        <v>1036</v>
      </c>
      <c r="F54" s="196">
        <v>350000000</v>
      </c>
      <c r="G54" s="197"/>
      <c r="H54" s="179" t="s">
        <v>1036</v>
      </c>
      <c r="I54" s="196">
        <v>350000000</v>
      </c>
    </row>
    <row r="55" spans="1:9" s="13" customFormat="1">
      <c r="A55" s="54"/>
      <c r="B55" s="381" t="s">
        <v>172</v>
      </c>
      <c r="C55" s="195" t="s">
        <v>307</v>
      </c>
      <c r="D55" s="195" t="s">
        <v>8</v>
      </c>
      <c r="E55" s="179" t="s">
        <v>389</v>
      </c>
      <c r="F55" s="196">
        <v>170000000</v>
      </c>
      <c r="G55" s="197"/>
      <c r="H55" s="179" t="s">
        <v>1062</v>
      </c>
      <c r="I55" s="196">
        <v>200000000</v>
      </c>
    </row>
    <row r="56" spans="1:9" s="13" customFormat="1" ht="25.5">
      <c r="A56" s="54" t="s">
        <v>244</v>
      </c>
      <c r="B56" s="381" t="s">
        <v>308</v>
      </c>
      <c r="C56" s="195" t="s">
        <v>309</v>
      </c>
      <c r="D56" s="195" t="s">
        <v>8</v>
      </c>
      <c r="E56" s="179" t="s">
        <v>563</v>
      </c>
      <c r="F56" s="196">
        <v>210365000</v>
      </c>
      <c r="G56" s="197"/>
      <c r="H56" s="179" t="s">
        <v>563</v>
      </c>
      <c r="I56" s="196">
        <v>210365000</v>
      </c>
    </row>
    <row r="57" spans="1:9" s="13" customFormat="1">
      <c r="A57" s="54"/>
      <c r="B57" s="381" t="s">
        <v>178</v>
      </c>
      <c r="C57" s="195" t="s">
        <v>310</v>
      </c>
      <c r="D57" s="195" t="s">
        <v>8</v>
      </c>
      <c r="E57" s="179" t="s">
        <v>1037</v>
      </c>
      <c r="F57" s="196">
        <v>170000000</v>
      </c>
      <c r="G57" s="197"/>
      <c r="H57" s="179" t="s">
        <v>1037</v>
      </c>
      <c r="I57" s="196">
        <v>170000000</v>
      </c>
    </row>
    <row r="58" spans="1:9" s="13" customFormat="1">
      <c r="A58" s="54"/>
      <c r="B58" s="381" t="s">
        <v>181</v>
      </c>
      <c r="C58" s="195" t="s">
        <v>232</v>
      </c>
      <c r="D58" s="195" t="s">
        <v>8</v>
      </c>
      <c r="E58" s="179" t="s">
        <v>1038</v>
      </c>
      <c r="F58" s="196">
        <v>120688000</v>
      </c>
      <c r="G58" s="197"/>
      <c r="H58" s="179" t="s">
        <v>1038</v>
      </c>
      <c r="I58" s="196">
        <v>120688000</v>
      </c>
    </row>
    <row r="59" spans="1:9" s="13" customFormat="1" ht="25.5">
      <c r="A59" s="54"/>
      <c r="B59" s="381" t="s">
        <v>184</v>
      </c>
      <c r="C59" s="195" t="s">
        <v>311</v>
      </c>
      <c r="D59" s="195" t="s">
        <v>8</v>
      </c>
      <c r="E59" s="179" t="s">
        <v>427</v>
      </c>
      <c r="F59" s="196">
        <v>75000000</v>
      </c>
      <c r="G59" s="197"/>
      <c r="H59" s="179" t="s">
        <v>427</v>
      </c>
      <c r="I59" s="196">
        <v>75000000</v>
      </c>
    </row>
    <row r="60" spans="1:9" s="13" customFormat="1" ht="25.5">
      <c r="A60" s="54"/>
      <c r="B60" s="381" t="s">
        <v>187</v>
      </c>
      <c r="C60" s="195" t="s">
        <v>312</v>
      </c>
      <c r="D60" s="195" t="s">
        <v>8</v>
      </c>
      <c r="E60" s="179" t="s">
        <v>431</v>
      </c>
      <c r="F60" s="196">
        <v>4500000</v>
      </c>
      <c r="G60" s="197"/>
      <c r="H60" s="179" t="s">
        <v>431</v>
      </c>
      <c r="I60" s="196">
        <v>4500000</v>
      </c>
    </row>
    <row r="61" spans="1:9" s="13" customFormat="1">
      <c r="A61" s="54"/>
      <c r="B61" s="381" t="s">
        <v>190</v>
      </c>
      <c r="C61" s="195" t="s">
        <v>313</v>
      </c>
      <c r="D61" s="195" t="s">
        <v>8</v>
      </c>
      <c r="E61" s="179" t="s">
        <v>568</v>
      </c>
      <c r="F61" s="196">
        <v>15000000</v>
      </c>
      <c r="G61" s="197"/>
      <c r="H61" s="179" t="s">
        <v>568</v>
      </c>
      <c r="I61" s="196">
        <v>15000000</v>
      </c>
    </row>
    <row r="62" spans="1:9" s="13" customFormat="1" ht="25.5">
      <c r="A62" s="54"/>
      <c r="B62" s="381" t="s">
        <v>314</v>
      </c>
      <c r="C62" s="195" t="s">
        <v>315</v>
      </c>
      <c r="D62" s="195" t="s">
        <v>8</v>
      </c>
      <c r="E62" s="179" t="s">
        <v>431</v>
      </c>
      <c r="F62" s="196">
        <v>350000000</v>
      </c>
      <c r="G62" s="197"/>
      <c r="H62" s="179" t="s">
        <v>431</v>
      </c>
      <c r="I62" s="196">
        <v>350000000</v>
      </c>
    </row>
    <row r="63" spans="1:9" s="13" customFormat="1" ht="25.5">
      <c r="A63" s="54">
        <v>7</v>
      </c>
      <c r="B63" s="43" t="s">
        <v>15</v>
      </c>
      <c r="C63" s="45" t="s">
        <v>316</v>
      </c>
      <c r="D63" s="45"/>
      <c r="E63" s="179" t="s">
        <v>428</v>
      </c>
      <c r="F63" s="177">
        <f>SUM(F64:F74)</f>
        <v>14935000000</v>
      </c>
      <c r="G63" s="177"/>
      <c r="H63" s="179" t="s">
        <v>428</v>
      </c>
      <c r="I63" s="177">
        <f>SUM(I64:I74)</f>
        <v>10200000000</v>
      </c>
    </row>
    <row r="64" spans="1:9" s="13" customFormat="1">
      <c r="A64" s="54"/>
      <c r="B64" s="50" t="s">
        <v>994</v>
      </c>
      <c r="C64" s="182" t="s">
        <v>1008</v>
      </c>
      <c r="D64" s="195" t="s">
        <v>8</v>
      </c>
      <c r="E64" s="179" t="s">
        <v>381</v>
      </c>
      <c r="F64" s="196">
        <v>600000000</v>
      </c>
      <c r="G64" s="197"/>
      <c r="H64" s="179" t="s">
        <v>381</v>
      </c>
      <c r="I64" s="196">
        <v>650000000</v>
      </c>
    </row>
    <row r="65" spans="1:9" s="13" customFormat="1">
      <c r="A65" s="54"/>
      <c r="B65" s="50" t="s">
        <v>198</v>
      </c>
      <c r="C65" s="182" t="s">
        <v>317</v>
      </c>
      <c r="D65" s="195" t="s">
        <v>8</v>
      </c>
      <c r="E65" s="179" t="s">
        <v>1039</v>
      </c>
      <c r="F65" s="196">
        <v>1500000000</v>
      </c>
      <c r="G65" s="197"/>
      <c r="H65" s="179" t="s">
        <v>1063</v>
      </c>
      <c r="I65" s="196">
        <v>500000000</v>
      </c>
    </row>
    <row r="66" spans="1:9" s="13" customFormat="1">
      <c r="A66" s="54"/>
      <c r="B66" s="50" t="s">
        <v>318</v>
      </c>
      <c r="C66" s="182" t="s">
        <v>319</v>
      </c>
      <c r="D66" s="195" t="s">
        <v>8</v>
      </c>
      <c r="E66" s="179" t="s">
        <v>1040</v>
      </c>
      <c r="F66" s="196">
        <v>500000000</v>
      </c>
      <c r="G66" s="197"/>
      <c r="H66" s="179" t="s">
        <v>1064</v>
      </c>
      <c r="I66" s="196">
        <v>750000000</v>
      </c>
    </row>
    <row r="67" spans="1:9" s="13" customFormat="1">
      <c r="A67" s="54"/>
      <c r="B67" s="50" t="s">
        <v>995</v>
      </c>
      <c r="C67" s="182" t="s">
        <v>321</v>
      </c>
      <c r="D67" s="195" t="s">
        <v>8</v>
      </c>
      <c r="E67" s="179" t="s">
        <v>1041</v>
      </c>
      <c r="F67" s="196">
        <v>160000000</v>
      </c>
      <c r="G67" s="197"/>
      <c r="H67" s="179" t="s">
        <v>570</v>
      </c>
      <c r="I67" s="196">
        <v>300000000</v>
      </c>
    </row>
    <row r="68" spans="1:9" s="13" customFormat="1">
      <c r="A68" s="54" t="s">
        <v>244</v>
      </c>
      <c r="B68" s="50" t="s">
        <v>322</v>
      </c>
      <c r="C68" s="182" t="s">
        <v>16</v>
      </c>
      <c r="D68" s="195" t="s">
        <v>8</v>
      </c>
      <c r="E68" s="179" t="s">
        <v>1042</v>
      </c>
      <c r="F68" s="196">
        <v>400000000</v>
      </c>
      <c r="G68" s="197"/>
      <c r="H68" s="179" t="s">
        <v>1042</v>
      </c>
      <c r="I68" s="196">
        <v>400000000</v>
      </c>
    </row>
    <row r="69" spans="1:9" s="13" customFormat="1" ht="25.5">
      <c r="A69" s="54"/>
      <c r="B69" s="50" t="s">
        <v>323</v>
      </c>
      <c r="C69" s="182" t="s">
        <v>324</v>
      </c>
      <c r="D69" s="195" t="s">
        <v>8</v>
      </c>
      <c r="E69" s="179" t="s">
        <v>1043</v>
      </c>
      <c r="F69" s="196">
        <v>750000000</v>
      </c>
      <c r="G69" s="197"/>
      <c r="H69" s="179" t="s">
        <v>1065</v>
      </c>
      <c r="I69" s="196">
        <v>850000000</v>
      </c>
    </row>
    <row r="70" spans="1:9" s="13" customFormat="1">
      <c r="A70" s="54" t="s">
        <v>244</v>
      </c>
      <c r="B70" s="50" t="s">
        <v>325</v>
      </c>
      <c r="C70" s="182" t="s">
        <v>326</v>
      </c>
      <c r="D70" s="195" t="s">
        <v>8</v>
      </c>
      <c r="E70" s="179" t="s">
        <v>1044</v>
      </c>
      <c r="F70" s="196">
        <v>225000000</v>
      </c>
      <c r="G70" s="197"/>
      <c r="H70" s="179" t="s">
        <v>1066</v>
      </c>
      <c r="I70" s="196">
        <v>250000000</v>
      </c>
    </row>
    <row r="71" spans="1:9" s="13" customFormat="1">
      <c r="A71" s="54"/>
      <c r="B71" s="50" t="s">
        <v>996</v>
      </c>
      <c r="C71" s="182" t="s">
        <v>1009</v>
      </c>
      <c r="D71" s="195" t="s">
        <v>8</v>
      </c>
      <c r="E71" s="179" t="s">
        <v>1045</v>
      </c>
      <c r="F71" s="196">
        <v>800000000</v>
      </c>
      <c r="G71" s="197"/>
      <c r="H71" s="179" t="s">
        <v>1047</v>
      </c>
      <c r="I71" s="196">
        <v>500000000</v>
      </c>
    </row>
    <row r="72" spans="1:9" s="13" customFormat="1" ht="25.5">
      <c r="A72" s="54" t="s">
        <v>244</v>
      </c>
      <c r="B72" s="50" t="s">
        <v>997</v>
      </c>
      <c r="C72" s="182" t="s">
        <v>1010</v>
      </c>
      <c r="D72" s="195" t="s">
        <v>8</v>
      </c>
      <c r="E72" s="179" t="s">
        <v>1046</v>
      </c>
      <c r="F72" s="196">
        <v>4000000000</v>
      </c>
      <c r="G72" s="198" t="s">
        <v>1020</v>
      </c>
      <c r="H72" s="179" t="s">
        <v>244</v>
      </c>
      <c r="I72" s="196"/>
    </row>
    <row r="73" spans="1:9" s="13" customFormat="1" ht="25.5">
      <c r="A73" s="54"/>
      <c r="B73" s="50" t="s">
        <v>998</v>
      </c>
      <c r="C73" s="182" t="s">
        <v>1011</v>
      </c>
      <c r="D73" s="195" t="s">
        <v>8</v>
      </c>
      <c r="E73" s="179" t="s">
        <v>1047</v>
      </c>
      <c r="F73" s="196">
        <v>5000000000</v>
      </c>
      <c r="G73" s="198" t="s">
        <v>1020</v>
      </c>
      <c r="H73" s="179" t="s">
        <v>1047</v>
      </c>
      <c r="I73" s="196">
        <v>5000000000</v>
      </c>
    </row>
    <row r="74" spans="1:9" s="13" customFormat="1" ht="25.5">
      <c r="A74" s="54"/>
      <c r="B74" s="50" t="s">
        <v>999</v>
      </c>
      <c r="C74" s="182" t="s">
        <v>1012</v>
      </c>
      <c r="D74" s="195" t="s">
        <v>8</v>
      </c>
      <c r="E74" s="179" t="s">
        <v>355</v>
      </c>
      <c r="F74" s="196">
        <v>1000000000</v>
      </c>
      <c r="G74" s="198" t="s">
        <v>1020</v>
      </c>
      <c r="H74" s="179" t="s">
        <v>355</v>
      </c>
      <c r="I74" s="196">
        <v>1000000000</v>
      </c>
    </row>
    <row r="75" spans="1:9" s="13" customFormat="1">
      <c r="A75" s="54">
        <v>8</v>
      </c>
      <c r="B75" s="43" t="s">
        <v>327</v>
      </c>
      <c r="C75" s="45" t="s">
        <v>328</v>
      </c>
      <c r="D75" s="45" t="s">
        <v>8</v>
      </c>
      <c r="E75" s="179" t="s">
        <v>427</v>
      </c>
      <c r="F75" s="177">
        <f>SUM(F76)</f>
        <v>130000000</v>
      </c>
      <c r="G75" s="177"/>
      <c r="H75" s="179" t="s">
        <v>427</v>
      </c>
      <c r="I75" s="177">
        <f>SUM(I76)</f>
        <v>150000000</v>
      </c>
    </row>
    <row r="76" spans="1:9" s="13" customFormat="1">
      <c r="A76" s="54"/>
      <c r="B76" s="47" t="s">
        <v>329</v>
      </c>
      <c r="C76" s="193" t="s">
        <v>330</v>
      </c>
      <c r="D76" s="195" t="s">
        <v>8</v>
      </c>
      <c r="E76" s="179" t="s">
        <v>1048</v>
      </c>
      <c r="F76" s="197">
        <v>130000000</v>
      </c>
      <c r="G76" s="197"/>
      <c r="H76" s="179" t="s">
        <v>1067</v>
      </c>
      <c r="I76" s="197">
        <v>150000000</v>
      </c>
    </row>
    <row r="77" spans="1:9" s="13" customFormat="1">
      <c r="A77" s="54">
        <v>9</v>
      </c>
      <c r="B77" s="43" t="s">
        <v>242</v>
      </c>
      <c r="C77" s="45" t="s">
        <v>331</v>
      </c>
      <c r="D77" s="45" t="s">
        <v>8</v>
      </c>
      <c r="E77" s="179" t="s">
        <v>568</v>
      </c>
      <c r="F77" s="177">
        <f>SUM(F78)</f>
        <v>86635000</v>
      </c>
      <c r="G77" s="177"/>
      <c r="H77" s="179" t="s">
        <v>568</v>
      </c>
      <c r="I77" s="177">
        <f>SUM(I78)</f>
        <v>86635000</v>
      </c>
    </row>
    <row r="78" spans="1:9" s="13" customFormat="1" ht="25.5">
      <c r="A78" s="54"/>
      <c r="B78" s="47" t="s">
        <v>332</v>
      </c>
      <c r="C78" s="193" t="s">
        <v>333</v>
      </c>
      <c r="D78" s="195" t="s">
        <v>8</v>
      </c>
      <c r="E78" s="179" t="s">
        <v>569</v>
      </c>
      <c r="F78" s="197">
        <v>86635000</v>
      </c>
      <c r="G78" s="197"/>
      <c r="H78" s="179" t="s">
        <v>569</v>
      </c>
      <c r="I78" s="197">
        <v>86635000</v>
      </c>
    </row>
    <row r="79" spans="1:9" s="13" customFormat="1" ht="25.5">
      <c r="A79" s="54">
        <v>10</v>
      </c>
      <c r="B79" s="43" t="s">
        <v>336</v>
      </c>
      <c r="C79" s="45" t="s">
        <v>337</v>
      </c>
      <c r="D79" s="45" t="s">
        <v>8</v>
      </c>
      <c r="E79" s="179" t="s">
        <v>431</v>
      </c>
      <c r="F79" s="177">
        <f>SUM(F80:F84)</f>
        <v>1231405000</v>
      </c>
      <c r="G79" s="177"/>
      <c r="H79" s="179" t="s">
        <v>431</v>
      </c>
      <c r="I79" s="177">
        <f>SUM(I80:I84)</f>
        <v>1386405000</v>
      </c>
    </row>
    <row r="80" spans="1:9" s="13" customFormat="1" ht="38.25">
      <c r="A80" s="54"/>
      <c r="B80" s="50" t="s">
        <v>338</v>
      </c>
      <c r="C80" s="182" t="s">
        <v>339</v>
      </c>
      <c r="D80" s="195" t="s">
        <v>8</v>
      </c>
      <c r="E80" s="179" t="s">
        <v>1049</v>
      </c>
      <c r="F80" s="196">
        <v>246405000</v>
      </c>
      <c r="G80" s="197"/>
      <c r="H80" s="179" t="s">
        <v>1049</v>
      </c>
      <c r="I80" s="196">
        <v>246405000</v>
      </c>
    </row>
    <row r="81" spans="1:9" s="13" customFormat="1">
      <c r="A81" s="54"/>
      <c r="B81" s="50" t="s">
        <v>1000</v>
      </c>
      <c r="C81" s="199" t="s">
        <v>1013</v>
      </c>
      <c r="D81" s="195" t="s">
        <v>8</v>
      </c>
      <c r="E81" s="179" t="s">
        <v>429</v>
      </c>
      <c r="F81" s="196">
        <v>185000000</v>
      </c>
      <c r="G81" s="197"/>
      <c r="H81" s="179" t="s">
        <v>429</v>
      </c>
      <c r="I81" s="196">
        <v>190000000</v>
      </c>
    </row>
    <row r="82" spans="1:9" s="13" customFormat="1" ht="25.5">
      <c r="A82" s="54"/>
      <c r="B82" s="50" t="s">
        <v>1001</v>
      </c>
      <c r="C82" s="199" t="s">
        <v>1014</v>
      </c>
      <c r="D82" s="195" t="s">
        <v>8</v>
      </c>
      <c r="E82" s="179" t="s">
        <v>429</v>
      </c>
      <c r="F82" s="196">
        <v>350000000</v>
      </c>
      <c r="G82" s="197"/>
      <c r="H82" s="179" t="s">
        <v>429</v>
      </c>
      <c r="I82" s="196">
        <v>450000000</v>
      </c>
    </row>
    <row r="83" spans="1:9" s="13" customFormat="1" ht="25.5">
      <c r="A83" s="54"/>
      <c r="B83" s="50" t="s">
        <v>1002</v>
      </c>
      <c r="C83" s="199" t="s">
        <v>1015</v>
      </c>
      <c r="D83" s="195" t="s">
        <v>8</v>
      </c>
      <c r="E83" s="179" t="s">
        <v>429</v>
      </c>
      <c r="F83" s="196">
        <v>250000000</v>
      </c>
      <c r="G83" s="197"/>
      <c r="H83" s="179" t="s">
        <v>429</v>
      </c>
      <c r="I83" s="196">
        <v>275000000</v>
      </c>
    </row>
    <row r="84" spans="1:9" s="13" customFormat="1" ht="25.5">
      <c r="A84" s="54"/>
      <c r="B84" s="50" t="s">
        <v>1003</v>
      </c>
      <c r="C84" s="199" t="s">
        <v>1016</v>
      </c>
      <c r="D84" s="195" t="s">
        <v>8</v>
      </c>
      <c r="E84" s="179" t="s">
        <v>429</v>
      </c>
      <c r="F84" s="196">
        <v>200000000</v>
      </c>
      <c r="G84" s="197"/>
      <c r="H84" s="179" t="s">
        <v>429</v>
      </c>
      <c r="I84" s="196">
        <v>225000000</v>
      </c>
    </row>
    <row r="85" spans="1:9" s="13" customFormat="1">
      <c r="A85" s="2085" t="s">
        <v>9</v>
      </c>
      <c r="B85" s="2085"/>
      <c r="C85" s="2085"/>
      <c r="D85" s="2085"/>
      <c r="E85" s="2085"/>
      <c r="F85" s="41">
        <f>F8+F13+F18+F39+F48+F52+F63+F75+F77+F79</f>
        <v>35708593000</v>
      </c>
      <c r="G85" s="40" t="s">
        <v>244</v>
      </c>
      <c r="H85" s="200"/>
      <c r="I85" s="41">
        <f>I8+I13+I18+I39+I48+I52+I63+I75+I77+I79</f>
        <v>32928593000</v>
      </c>
    </row>
    <row r="86" spans="1:9" s="13" customFormat="1">
      <c r="E86" s="16"/>
    </row>
    <row r="87" spans="1:9" s="13" customFormat="1">
      <c r="E87" s="16"/>
    </row>
    <row r="88" spans="1:9" s="13" customFormat="1">
      <c r="E88" s="16"/>
    </row>
  </sheetData>
  <mergeCells count="7">
    <mergeCell ref="G3:G4"/>
    <mergeCell ref="H3:I3"/>
    <mergeCell ref="A85:E85"/>
    <mergeCell ref="A3:A4"/>
    <mergeCell ref="B3:B4"/>
    <mergeCell ref="C3:C4"/>
    <mergeCell ref="D3:F3"/>
  </mergeCells>
  <pageMargins left="0.78740157480314965" right="0.78740157480314965" top="0.98425196850393704" bottom="0.78740157480314965" header="0.31496062992125984" footer="0.31496062992125984"/>
  <pageSetup paperSize="10000" scale="65" orientation="landscape" horizontalDpi="4294967292" verticalDpi="0" r:id="rId1"/>
  <headerFooter>
    <oddFooter>&amp;L&amp;"-,Bold"&amp;12&amp;K03-024&amp;N RKPD Prov. Jambi Tahun 2019</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7">
    <tabColor rgb="FF00B050"/>
  </sheetPr>
  <dimension ref="A1:I78"/>
  <sheetViews>
    <sheetView topLeftCell="A43" zoomScale="85" zoomScaleNormal="85" workbookViewId="0">
      <selection activeCell="A3" sqref="A3:F73"/>
    </sheetView>
  </sheetViews>
  <sheetFormatPr defaultColWidth="8.85546875" defaultRowHeight="12.75"/>
  <cols>
    <col min="1" max="1" width="6.28515625" style="17" customWidth="1"/>
    <col min="2" max="2" width="48.7109375" style="17" customWidth="1"/>
    <col min="3" max="3" width="37.85546875" style="17" customWidth="1"/>
    <col min="4" max="4" width="18.7109375" style="17" customWidth="1"/>
    <col min="5" max="5" width="18.7109375" style="14" customWidth="1"/>
    <col min="6" max="6" width="26.7109375" style="17" customWidth="1"/>
    <col min="7" max="7" width="20.7109375" style="17" customWidth="1"/>
    <col min="8" max="8" width="18.7109375" style="17" customWidth="1"/>
    <col min="9" max="9" width="26.7109375" style="17" customWidth="1"/>
    <col min="10" max="16384" width="8.85546875" style="17"/>
  </cols>
  <sheetData>
    <row r="1" spans="1:9" ht="15.75">
      <c r="A1" s="4" t="s">
        <v>718</v>
      </c>
      <c r="B1" s="168"/>
      <c r="C1" s="168"/>
    </row>
    <row r="3" spans="1:9" ht="18.600000000000001" customHeight="1">
      <c r="A3" s="2085" t="s">
        <v>0</v>
      </c>
      <c r="B3" s="2084" t="s">
        <v>1</v>
      </c>
      <c r="C3" s="2084" t="s">
        <v>2</v>
      </c>
      <c r="D3" s="2085" t="s">
        <v>605</v>
      </c>
      <c r="E3" s="2085"/>
      <c r="F3" s="2085"/>
      <c r="G3" s="2084" t="s">
        <v>6</v>
      </c>
      <c r="H3" s="2084" t="s">
        <v>606</v>
      </c>
      <c r="I3" s="2084"/>
    </row>
    <row r="4" spans="1:9" ht="31.9" customHeight="1">
      <c r="A4" s="2085"/>
      <c r="B4" s="2084"/>
      <c r="C4" s="2084"/>
      <c r="D4" s="54" t="s">
        <v>3</v>
      </c>
      <c r="E4" s="53" t="s">
        <v>4</v>
      </c>
      <c r="F4" s="53" t="s">
        <v>5</v>
      </c>
      <c r="G4" s="2084"/>
      <c r="H4" s="53" t="s">
        <v>4</v>
      </c>
      <c r="I4" s="53" t="s">
        <v>5</v>
      </c>
    </row>
    <row r="5" spans="1:9">
      <c r="A5" s="15">
        <v>1</v>
      </c>
      <c r="B5" s="15">
        <f>A5+1</f>
        <v>2</v>
      </c>
      <c r="C5" s="15">
        <f t="shared" ref="C5:I5" si="0">B5+1</f>
        <v>3</v>
      </c>
      <c r="D5" s="15">
        <f t="shared" si="0"/>
        <v>4</v>
      </c>
      <c r="E5" s="15">
        <f t="shared" si="0"/>
        <v>5</v>
      </c>
      <c r="F5" s="15">
        <f t="shared" si="0"/>
        <v>6</v>
      </c>
      <c r="G5" s="15">
        <f t="shared" si="0"/>
        <v>7</v>
      </c>
      <c r="H5" s="15">
        <f t="shared" si="0"/>
        <v>8</v>
      </c>
      <c r="I5" s="15">
        <f t="shared" si="0"/>
        <v>9</v>
      </c>
    </row>
    <row r="6" spans="1:9" s="13" customFormat="1" ht="18" customHeight="1">
      <c r="A6" s="6"/>
      <c r="B6" s="6"/>
      <c r="C6" s="6"/>
      <c r="D6" s="6"/>
      <c r="E6" s="7"/>
      <c r="F6" s="6"/>
      <c r="G6" s="6"/>
      <c r="H6" s="6"/>
      <c r="I6" s="6"/>
    </row>
    <row r="7" spans="1:9" s="13" customFormat="1" ht="18" customHeight="1">
      <c r="A7" s="19" t="s">
        <v>243</v>
      </c>
      <c r="B7" s="20"/>
      <c r="C7" s="20"/>
      <c r="D7" s="20"/>
      <c r="E7" s="21"/>
      <c r="F7" s="20"/>
      <c r="G7" s="20"/>
      <c r="H7" s="20"/>
      <c r="I7" s="22"/>
    </row>
    <row r="8" spans="1:9" s="2" customFormat="1" ht="25.5">
      <c r="A8" s="54">
        <v>1</v>
      </c>
      <c r="B8" s="207" t="s">
        <v>250</v>
      </c>
      <c r="C8" s="207" t="s">
        <v>251</v>
      </c>
      <c r="D8" s="204" t="s">
        <v>8</v>
      </c>
      <c r="E8" s="254">
        <v>0.3</v>
      </c>
      <c r="F8" s="269">
        <f>SUM(F9:F15)</f>
        <v>2910000000</v>
      </c>
      <c r="G8" s="18"/>
      <c r="H8" s="28"/>
      <c r="I8" s="269"/>
    </row>
    <row r="9" spans="1:9" s="13" customFormat="1" ht="38.25">
      <c r="A9" s="7"/>
      <c r="B9" s="201" t="s">
        <v>252</v>
      </c>
      <c r="C9" s="209" t="s">
        <v>253</v>
      </c>
      <c r="D9" s="213" t="s">
        <v>8</v>
      </c>
      <c r="E9" s="245" t="s">
        <v>1107</v>
      </c>
      <c r="F9" s="253">
        <v>970000000</v>
      </c>
      <c r="G9" s="6"/>
      <c r="H9" s="26"/>
      <c r="I9" s="25"/>
    </row>
    <row r="10" spans="1:9" s="13" customFormat="1" ht="38.25">
      <c r="A10" s="7"/>
      <c r="B10" s="201" t="s">
        <v>254</v>
      </c>
      <c r="C10" s="209" t="s">
        <v>255</v>
      </c>
      <c r="D10" s="213" t="s">
        <v>8</v>
      </c>
      <c r="E10" s="245" t="s">
        <v>1108</v>
      </c>
      <c r="F10" s="253">
        <v>900000000</v>
      </c>
      <c r="G10" s="6"/>
      <c r="H10" s="26"/>
      <c r="I10" s="25"/>
    </row>
    <row r="11" spans="1:9" s="13" customFormat="1" ht="25.5">
      <c r="A11" s="7"/>
      <c r="B11" s="201" t="s">
        <v>256</v>
      </c>
      <c r="C11" s="209" t="s">
        <v>257</v>
      </c>
      <c r="D11" s="213" t="s">
        <v>1109</v>
      </c>
      <c r="E11" s="245" t="s">
        <v>340</v>
      </c>
      <c r="F11" s="253">
        <v>160000000</v>
      </c>
      <c r="G11" s="6"/>
      <c r="H11" s="26"/>
      <c r="I11" s="25"/>
    </row>
    <row r="12" spans="1:9" s="13" customFormat="1" ht="25.5">
      <c r="A12" s="7"/>
      <c r="B12" s="201" t="s">
        <v>258</v>
      </c>
      <c r="C12" s="209" t="s">
        <v>259</v>
      </c>
      <c r="D12" s="213" t="s">
        <v>1109</v>
      </c>
      <c r="E12" s="270" t="s">
        <v>1110</v>
      </c>
      <c r="F12" s="246">
        <v>510000000</v>
      </c>
      <c r="G12" s="6"/>
      <c r="H12" s="26"/>
      <c r="I12" s="25"/>
    </row>
    <row r="13" spans="1:9" s="13" customFormat="1" ht="25.5">
      <c r="A13" s="7"/>
      <c r="B13" s="201" t="s">
        <v>260</v>
      </c>
      <c r="C13" s="209" t="s">
        <v>261</v>
      </c>
      <c r="D13" s="213" t="s">
        <v>1109</v>
      </c>
      <c r="E13" s="270" t="s">
        <v>389</v>
      </c>
      <c r="F13" s="246">
        <v>75000000</v>
      </c>
      <c r="G13" s="6"/>
      <c r="H13" s="26"/>
      <c r="I13" s="25"/>
    </row>
    <row r="14" spans="1:9" s="13" customFormat="1" ht="25.5">
      <c r="A14" s="7"/>
      <c r="B14" s="201" t="s">
        <v>262</v>
      </c>
      <c r="C14" s="209" t="s">
        <v>263</v>
      </c>
      <c r="D14" s="213" t="s">
        <v>1109</v>
      </c>
      <c r="E14" s="270" t="s">
        <v>391</v>
      </c>
      <c r="F14" s="246">
        <v>250000000</v>
      </c>
      <c r="G14" s="6"/>
      <c r="H14" s="26"/>
      <c r="I14" s="25"/>
    </row>
    <row r="15" spans="1:9" s="13" customFormat="1" ht="25.5">
      <c r="A15" s="7"/>
      <c r="B15" s="201" t="s">
        <v>264</v>
      </c>
      <c r="C15" s="209" t="s">
        <v>265</v>
      </c>
      <c r="D15" s="213" t="s">
        <v>1109</v>
      </c>
      <c r="E15" s="270" t="s">
        <v>159</v>
      </c>
      <c r="F15" s="246">
        <v>45000000</v>
      </c>
      <c r="G15" s="6"/>
      <c r="H15" s="26"/>
      <c r="I15" s="25"/>
    </row>
    <row r="16" spans="1:9" s="13" customFormat="1" ht="25.5">
      <c r="A16" s="6">
        <v>2</v>
      </c>
      <c r="B16" s="207" t="s">
        <v>266</v>
      </c>
      <c r="C16" s="207" t="s">
        <v>267</v>
      </c>
      <c r="D16" s="213" t="s">
        <v>1109</v>
      </c>
      <c r="E16" s="250">
        <v>4.4999999999999998E-2</v>
      </c>
      <c r="F16" s="251">
        <f>SUM(F17:F26)</f>
        <v>4048939000</v>
      </c>
      <c r="G16" s="7"/>
      <c r="H16" s="26"/>
      <c r="I16" s="25"/>
    </row>
    <row r="17" spans="1:9" s="2" customFormat="1" ht="25.5">
      <c r="A17" s="54" t="s">
        <v>244</v>
      </c>
      <c r="B17" s="201" t="s">
        <v>268</v>
      </c>
      <c r="C17" s="209" t="s">
        <v>269</v>
      </c>
      <c r="D17" s="213" t="s">
        <v>1111</v>
      </c>
      <c r="E17" s="270" t="s">
        <v>248</v>
      </c>
      <c r="F17" s="246">
        <v>341408300</v>
      </c>
      <c r="G17" s="54"/>
      <c r="H17" s="29"/>
      <c r="I17" s="269"/>
    </row>
    <row r="18" spans="1:9" s="13" customFormat="1" ht="25.5">
      <c r="A18" s="7"/>
      <c r="B18" s="201" t="s">
        <v>270</v>
      </c>
      <c r="C18" s="209" t="s">
        <v>269</v>
      </c>
      <c r="D18" s="213" t="s">
        <v>1111</v>
      </c>
      <c r="E18" s="270" t="s">
        <v>245</v>
      </c>
      <c r="F18" s="246">
        <v>487530700</v>
      </c>
      <c r="G18" s="7"/>
      <c r="H18" s="26"/>
      <c r="I18" s="25"/>
    </row>
    <row r="19" spans="1:9" s="13" customFormat="1" ht="25.5">
      <c r="A19" s="7"/>
      <c r="B19" s="201" t="s">
        <v>271</v>
      </c>
      <c r="C19" s="209" t="s">
        <v>1112</v>
      </c>
      <c r="D19" s="213" t="s">
        <v>1113</v>
      </c>
      <c r="E19" s="270" t="s">
        <v>1058</v>
      </c>
      <c r="F19" s="246">
        <v>330000000</v>
      </c>
      <c r="G19" s="7"/>
      <c r="H19" s="26"/>
      <c r="I19" s="25"/>
    </row>
    <row r="20" spans="1:9" s="13" customFormat="1" ht="25.5">
      <c r="A20" s="7"/>
      <c r="B20" s="201" t="s">
        <v>272</v>
      </c>
      <c r="C20" s="209" t="s">
        <v>273</v>
      </c>
      <c r="D20" s="213" t="s">
        <v>1109</v>
      </c>
      <c r="E20" s="270" t="s">
        <v>1058</v>
      </c>
      <c r="F20" s="246">
        <v>200000000</v>
      </c>
      <c r="G20" s="6"/>
      <c r="H20" s="26"/>
      <c r="I20" s="25"/>
    </row>
    <row r="21" spans="1:9" s="13" customFormat="1" ht="25.5">
      <c r="A21" s="6"/>
      <c r="B21" s="201" t="s">
        <v>274</v>
      </c>
      <c r="C21" s="209" t="s">
        <v>275</v>
      </c>
      <c r="D21" s="213" t="s">
        <v>1109</v>
      </c>
      <c r="E21" s="270" t="s">
        <v>433</v>
      </c>
      <c r="F21" s="246">
        <v>900000000</v>
      </c>
      <c r="G21" s="6"/>
      <c r="H21" s="26"/>
      <c r="I21" s="25"/>
    </row>
    <row r="22" spans="1:9" s="13" customFormat="1" ht="25.5">
      <c r="A22" s="6"/>
      <c r="B22" s="201" t="s">
        <v>1114</v>
      </c>
      <c r="C22" s="209" t="s">
        <v>276</v>
      </c>
      <c r="D22" s="213" t="s">
        <v>1109</v>
      </c>
      <c r="E22" s="270" t="s">
        <v>245</v>
      </c>
      <c r="F22" s="246">
        <v>700000000</v>
      </c>
      <c r="G22" s="6"/>
      <c r="H22" s="26"/>
      <c r="I22" s="25"/>
    </row>
    <row r="23" spans="1:9" s="13" customFormat="1" ht="25.5">
      <c r="A23" s="6"/>
      <c r="B23" s="201" t="s">
        <v>277</v>
      </c>
      <c r="C23" s="209" t="s">
        <v>1115</v>
      </c>
      <c r="D23" s="213" t="s">
        <v>1113</v>
      </c>
      <c r="E23" s="270" t="s">
        <v>1116</v>
      </c>
      <c r="F23" s="246">
        <v>290000000</v>
      </c>
      <c r="G23" s="6"/>
      <c r="H23" s="26"/>
      <c r="I23" s="25"/>
    </row>
    <row r="24" spans="1:9" s="13" customFormat="1" ht="25.5">
      <c r="A24" s="6"/>
      <c r="B24" s="263" t="s">
        <v>278</v>
      </c>
      <c r="C24" s="264" t="s">
        <v>279</v>
      </c>
      <c r="D24" s="262" t="s">
        <v>8</v>
      </c>
      <c r="E24" s="265" t="s">
        <v>1117</v>
      </c>
      <c r="F24" s="266">
        <v>500000000</v>
      </c>
      <c r="G24" s="6"/>
      <c r="H24" s="26"/>
      <c r="I24" s="25"/>
    </row>
    <row r="25" spans="1:9" s="13" customFormat="1" ht="38.25">
      <c r="A25" s="6"/>
      <c r="B25" s="263" t="s">
        <v>1118</v>
      </c>
      <c r="C25" s="267" t="s">
        <v>1119</v>
      </c>
      <c r="D25" s="262" t="s">
        <v>8</v>
      </c>
      <c r="E25" s="265" t="s">
        <v>1120</v>
      </c>
      <c r="F25" s="266">
        <v>150000000</v>
      </c>
      <c r="G25" s="6"/>
      <c r="H25" s="26"/>
      <c r="I25" s="25"/>
    </row>
    <row r="26" spans="1:9" s="13" customFormat="1" ht="25.5">
      <c r="A26" s="6"/>
      <c r="B26" s="263" t="s">
        <v>1121</v>
      </c>
      <c r="C26" s="267" t="s">
        <v>1122</v>
      </c>
      <c r="D26" s="268" t="s">
        <v>1109</v>
      </c>
      <c r="E26" s="265" t="s">
        <v>1123</v>
      </c>
      <c r="F26" s="266">
        <v>150000000</v>
      </c>
      <c r="G26" s="6"/>
      <c r="H26" s="26"/>
      <c r="I26" s="25"/>
    </row>
    <row r="27" spans="1:9" s="13" customFormat="1" ht="25.5">
      <c r="A27" s="7">
        <v>3</v>
      </c>
      <c r="B27" s="207" t="s">
        <v>280</v>
      </c>
      <c r="C27" s="207" t="s">
        <v>281</v>
      </c>
      <c r="D27" s="204" t="s">
        <v>8</v>
      </c>
      <c r="E27" s="252">
        <v>0.7</v>
      </c>
      <c r="F27" s="269">
        <f>SUM(F28:F37)</f>
        <v>2518300000</v>
      </c>
      <c r="G27" s="6"/>
      <c r="H27" s="26"/>
      <c r="I27" s="25"/>
    </row>
    <row r="28" spans="1:9" s="2" customFormat="1" ht="25.5">
      <c r="A28" s="54" t="s">
        <v>244</v>
      </c>
      <c r="B28" s="201" t="s">
        <v>1124</v>
      </c>
      <c r="C28" s="209" t="s">
        <v>282</v>
      </c>
      <c r="D28" s="213" t="s">
        <v>1125</v>
      </c>
      <c r="E28" s="270"/>
      <c r="F28" s="246">
        <v>210900000</v>
      </c>
      <c r="G28" s="3"/>
      <c r="H28" s="28"/>
      <c r="I28" s="269"/>
    </row>
    <row r="29" spans="1:9" s="13" customFormat="1" ht="25.5">
      <c r="A29" s="7"/>
      <c r="B29" s="201" t="s">
        <v>283</v>
      </c>
      <c r="C29" s="209" t="s">
        <v>284</v>
      </c>
      <c r="D29" s="213" t="s">
        <v>1109</v>
      </c>
      <c r="E29" s="270" t="s">
        <v>1126</v>
      </c>
      <c r="F29" s="246">
        <v>51200000</v>
      </c>
      <c r="G29" s="6"/>
      <c r="H29" s="26"/>
      <c r="I29" s="25"/>
    </row>
    <row r="30" spans="1:9" s="13" customFormat="1" ht="25.5">
      <c r="A30" s="6"/>
      <c r="B30" s="201" t="s">
        <v>1127</v>
      </c>
      <c r="C30" s="209" t="s">
        <v>285</v>
      </c>
      <c r="D30" s="213" t="s">
        <v>1128</v>
      </c>
      <c r="E30" s="270" t="s">
        <v>247</v>
      </c>
      <c r="F30" s="246">
        <v>51200000</v>
      </c>
      <c r="G30" s="6"/>
      <c r="H30" s="26"/>
      <c r="I30" s="25"/>
    </row>
    <row r="31" spans="1:9" s="13" customFormat="1" ht="38.25">
      <c r="A31" s="7"/>
      <c r="B31" s="201" t="s">
        <v>286</v>
      </c>
      <c r="C31" s="209" t="s">
        <v>287</v>
      </c>
      <c r="D31" s="213" t="s">
        <v>1109</v>
      </c>
      <c r="E31" s="270" t="s">
        <v>1129</v>
      </c>
      <c r="F31" s="246">
        <v>523000000</v>
      </c>
      <c r="G31" s="6"/>
      <c r="H31" s="26"/>
      <c r="I31" s="25"/>
    </row>
    <row r="32" spans="1:9" s="13" customFormat="1" ht="25.5">
      <c r="A32" s="6"/>
      <c r="B32" s="201" t="s">
        <v>288</v>
      </c>
      <c r="C32" s="209" t="s">
        <v>289</v>
      </c>
      <c r="D32" s="213" t="s">
        <v>1109</v>
      </c>
      <c r="E32" s="270" t="s">
        <v>1130</v>
      </c>
      <c r="F32" s="246">
        <v>170000000</v>
      </c>
      <c r="G32" s="6"/>
      <c r="H32" s="26"/>
      <c r="I32" s="25"/>
    </row>
    <row r="33" spans="1:9" s="13" customFormat="1" ht="25.5">
      <c r="A33" s="6"/>
      <c r="B33" s="201" t="s">
        <v>290</v>
      </c>
      <c r="C33" s="209" t="s">
        <v>291</v>
      </c>
      <c r="D33" s="213" t="s">
        <v>1109</v>
      </c>
      <c r="E33" s="270" t="s">
        <v>1131</v>
      </c>
      <c r="F33" s="246">
        <v>223000000</v>
      </c>
      <c r="G33" s="6"/>
      <c r="H33" s="26"/>
      <c r="I33" s="25"/>
    </row>
    <row r="34" spans="1:9" s="13" customFormat="1" ht="25.5">
      <c r="A34" s="6"/>
      <c r="B34" s="201" t="s">
        <v>1132</v>
      </c>
      <c r="C34" s="209" t="s">
        <v>292</v>
      </c>
      <c r="D34" s="213" t="s">
        <v>1109</v>
      </c>
      <c r="E34" s="270" t="s">
        <v>247</v>
      </c>
      <c r="F34" s="246">
        <v>257000000</v>
      </c>
      <c r="G34" s="6"/>
      <c r="H34" s="26"/>
      <c r="I34" s="25"/>
    </row>
    <row r="35" spans="1:9" s="13" customFormat="1" ht="25.5">
      <c r="A35" s="7"/>
      <c r="B35" s="201" t="s">
        <v>1133</v>
      </c>
      <c r="C35" s="209" t="s">
        <v>293</v>
      </c>
      <c r="D35" s="210" t="s">
        <v>8</v>
      </c>
      <c r="E35" s="270" t="s">
        <v>247</v>
      </c>
      <c r="F35" s="246">
        <v>320000000</v>
      </c>
      <c r="G35" s="6"/>
      <c r="H35" s="26"/>
      <c r="I35" s="25"/>
    </row>
    <row r="36" spans="1:9" s="13" customFormat="1" ht="25.5">
      <c r="A36" s="7"/>
      <c r="B36" s="201" t="s">
        <v>1134</v>
      </c>
      <c r="C36" s="209" t="s">
        <v>1135</v>
      </c>
      <c r="D36" s="213" t="s">
        <v>1109</v>
      </c>
      <c r="E36" s="270" t="s">
        <v>247</v>
      </c>
      <c r="F36" s="246">
        <v>356000000</v>
      </c>
      <c r="G36" s="6"/>
      <c r="H36" s="26"/>
      <c r="I36" s="25"/>
    </row>
    <row r="37" spans="1:9" s="13" customFormat="1" ht="38.25">
      <c r="A37" s="7"/>
      <c r="B37" s="201" t="s">
        <v>1136</v>
      </c>
      <c r="C37" s="209" t="s">
        <v>1137</v>
      </c>
      <c r="D37" s="213" t="s">
        <v>1138</v>
      </c>
      <c r="E37" s="270" t="s">
        <v>247</v>
      </c>
      <c r="F37" s="246">
        <v>356000000</v>
      </c>
      <c r="G37" s="6"/>
      <c r="H37" s="26"/>
      <c r="I37" s="25"/>
    </row>
    <row r="38" spans="1:9" s="13" customFormat="1">
      <c r="A38" s="6"/>
      <c r="B38" s="201"/>
      <c r="C38" s="209"/>
      <c r="D38" s="210"/>
      <c r="E38" s="270"/>
      <c r="F38" s="246"/>
      <c r="G38" s="6"/>
      <c r="H38" s="26"/>
      <c r="I38" s="25"/>
    </row>
    <row r="39" spans="1:9" s="2" customFormat="1" ht="25.5">
      <c r="A39" s="54">
        <v>4</v>
      </c>
      <c r="B39" s="256" t="s">
        <v>294</v>
      </c>
      <c r="C39" s="256" t="s">
        <v>295</v>
      </c>
      <c r="D39" s="255" t="s">
        <v>8</v>
      </c>
      <c r="E39" s="257">
        <v>0.08</v>
      </c>
      <c r="F39" s="261">
        <f>SUM(F40:F44)</f>
        <v>985000000</v>
      </c>
      <c r="G39" s="18"/>
      <c r="H39" s="28"/>
      <c r="I39" s="269"/>
    </row>
    <row r="40" spans="1:9" s="13" customFormat="1" ht="51">
      <c r="A40" s="6"/>
      <c r="B40" s="274" t="s">
        <v>296</v>
      </c>
      <c r="C40" s="258" t="s">
        <v>297</v>
      </c>
      <c r="D40" s="260" t="s">
        <v>1139</v>
      </c>
      <c r="E40" s="247" t="s">
        <v>1140</v>
      </c>
      <c r="F40" s="246">
        <v>350000000</v>
      </c>
      <c r="G40" s="6"/>
      <c r="H40" s="247"/>
      <c r="I40" s="25"/>
    </row>
    <row r="41" spans="1:9" s="13" customFormat="1" ht="25.5">
      <c r="A41" s="6"/>
      <c r="B41" s="274" t="s">
        <v>298</v>
      </c>
      <c r="C41" s="258" t="s">
        <v>233</v>
      </c>
      <c r="D41" s="260" t="s">
        <v>1141</v>
      </c>
      <c r="E41" s="247" t="s">
        <v>1142</v>
      </c>
      <c r="F41" s="246">
        <v>210000000</v>
      </c>
      <c r="G41" s="6"/>
      <c r="H41" s="247"/>
      <c r="I41" s="25"/>
    </row>
    <row r="42" spans="1:9" s="13" customFormat="1" ht="25.5">
      <c r="A42" s="7"/>
      <c r="B42" s="274" t="s">
        <v>299</v>
      </c>
      <c r="C42" s="258" t="s">
        <v>297</v>
      </c>
      <c r="D42" s="259" t="s">
        <v>1143</v>
      </c>
      <c r="E42" s="247" t="s">
        <v>1144</v>
      </c>
      <c r="F42" s="246">
        <v>100000000</v>
      </c>
      <c r="G42" s="12"/>
      <c r="H42" s="247"/>
      <c r="I42" s="25"/>
    </row>
    <row r="43" spans="1:9" s="13" customFormat="1" ht="25.5">
      <c r="A43" s="6"/>
      <c r="B43" s="274" t="s">
        <v>300</v>
      </c>
      <c r="C43" s="258" t="s">
        <v>301</v>
      </c>
      <c r="D43" s="260" t="s">
        <v>1145</v>
      </c>
      <c r="E43" s="247" t="s">
        <v>160</v>
      </c>
      <c r="F43" s="246">
        <v>175000000</v>
      </c>
      <c r="G43" s="12"/>
      <c r="H43" s="247"/>
      <c r="I43" s="25"/>
    </row>
    <row r="44" spans="1:9" s="13" customFormat="1" ht="25.5">
      <c r="A44" s="7"/>
      <c r="B44" s="274" t="s">
        <v>302</v>
      </c>
      <c r="C44" s="258" t="s">
        <v>303</v>
      </c>
      <c r="D44" s="260" t="s">
        <v>1146</v>
      </c>
      <c r="E44" s="247" t="s">
        <v>1147</v>
      </c>
      <c r="F44" s="246">
        <v>150000000</v>
      </c>
      <c r="G44" s="6"/>
      <c r="H44" s="247"/>
      <c r="I44" s="25"/>
    </row>
    <row r="45" spans="1:9" s="13" customFormat="1">
      <c r="A45" s="7">
        <v>5</v>
      </c>
      <c r="B45" s="207" t="s">
        <v>7</v>
      </c>
      <c r="C45" s="207" t="s">
        <v>304</v>
      </c>
      <c r="D45" s="204" t="s">
        <v>8</v>
      </c>
      <c r="E45" s="252">
        <v>0.82</v>
      </c>
      <c r="F45" s="269">
        <f>SUM(F46:F55)</f>
        <v>1326500000</v>
      </c>
      <c r="G45" s="6"/>
      <c r="H45" s="247"/>
      <c r="I45" s="25"/>
    </row>
    <row r="46" spans="1:9" s="13" customFormat="1">
      <c r="A46" s="7"/>
      <c r="B46" s="201" t="s">
        <v>167</v>
      </c>
      <c r="C46" s="209" t="s">
        <v>305</v>
      </c>
      <c r="D46" s="210" t="s">
        <v>8</v>
      </c>
      <c r="E46" s="248">
        <v>0.8</v>
      </c>
      <c r="F46" s="271">
        <v>20000000</v>
      </c>
      <c r="G46" s="6"/>
      <c r="H46" s="247"/>
      <c r="I46" s="25"/>
    </row>
    <row r="47" spans="1:9" s="13" customFormat="1" ht="25.5">
      <c r="A47" s="7"/>
      <c r="B47" s="201" t="s">
        <v>169</v>
      </c>
      <c r="C47" s="209" t="s">
        <v>306</v>
      </c>
      <c r="D47" s="210" t="s">
        <v>8</v>
      </c>
      <c r="E47" s="249">
        <v>1</v>
      </c>
      <c r="F47" s="271">
        <v>500000000</v>
      </c>
      <c r="G47" s="6"/>
      <c r="H47" s="247"/>
      <c r="I47" s="25"/>
    </row>
    <row r="48" spans="1:9" s="13" customFormat="1">
      <c r="A48" s="7"/>
      <c r="B48" s="201" t="s">
        <v>172</v>
      </c>
      <c r="C48" s="209" t="s">
        <v>307</v>
      </c>
      <c r="D48" s="210" t="s">
        <v>8</v>
      </c>
      <c r="E48" s="249">
        <v>1</v>
      </c>
      <c r="F48" s="271">
        <v>196500000</v>
      </c>
      <c r="G48" s="6"/>
      <c r="H48" s="247"/>
      <c r="I48" s="25"/>
    </row>
    <row r="49" spans="1:9" s="13" customFormat="1" ht="25.5">
      <c r="A49" s="7"/>
      <c r="B49" s="201" t="s">
        <v>308</v>
      </c>
      <c r="C49" s="209" t="s">
        <v>309</v>
      </c>
      <c r="D49" s="210" t="s">
        <v>8</v>
      </c>
      <c r="E49" s="272" t="s">
        <v>247</v>
      </c>
      <c r="F49" s="271">
        <v>185000000</v>
      </c>
      <c r="G49" s="6"/>
      <c r="H49" s="247"/>
      <c r="I49" s="25"/>
    </row>
    <row r="50" spans="1:9" s="2" customFormat="1">
      <c r="A50" s="54" t="s">
        <v>244</v>
      </c>
      <c r="B50" s="201" t="s">
        <v>178</v>
      </c>
      <c r="C50" s="209" t="s">
        <v>310</v>
      </c>
      <c r="D50" s="210" t="s">
        <v>8</v>
      </c>
      <c r="E50" s="249">
        <v>0.8</v>
      </c>
      <c r="F50" s="271">
        <v>60000000</v>
      </c>
      <c r="G50" s="18"/>
      <c r="H50" s="28"/>
      <c r="I50" s="269"/>
    </row>
    <row r="51" spans="1:9" s="13" customFormat="1">
      <c r="A51" s="7"/>
      <c r="B51" s="201" t="s">
        <v>181</v>
      </c>
      <c r="C51" s="209" t="s">
        <v>232</v>
      </c>
      <c r="D51" s="210" t="s">
        <v>8</v>
      </c>
      <c r="E51" s="249">
        <v>0.8</v>
      </c>
      <c r="F51" s="271">
        <v>60000000</v>
      </c>
      <c r="G51" s="6"/>
      <c r="H51" s="27"/>
      <c r="I51" s="25"/>
    </row>
    <row r="52" spans="1:9" s="13" customFormat="1" ht="25.5">
      <c r="A52" s="6"/>
      <c r="B52" s="201" t="s">
        <v>184</v>
      </c>
      <c r="C52" s="209" t="s">
        <v>311</v>
      </c>
      <c r="D52" s="210" t="s">
        <v>8</v>
      </c>
      <c r="E52" s="249">
        <v>0.85</v>
      </c>
      <c r="F52" s="271">
        <v>30000000</v>
      </c>
      <c r="G52" s="6"/>
      <c r="H52" s="27"/>
      <c r="I52" s="25"/>
    </row>
    <row r="53" spans="1:9" s="13" customFormat="1" ht="25.5">
      <c r="A53" s="7"/>
      <c r="B53" s="201" t="s">
        <v>187</v>
      </c>
      <c r="C53" s="209" t="s">
        <v>1148</v>
      </c>
      <c r="D53" s="210" t="s">
        <v>8</v>
      </c>
      <c r="E53" s="249">
        <v>1</v>
      </c>
      <c r="F53" s="271">
        <v>10000000</v>
      </c>
      <c r="G53" s="7"/>
      <c r="H53" s="27"/>
      <c r="I53" s="25"/>
    </row>
    <row r="54" spans="1:9" s="13" customFormat="1">
      <c r="A54" s="6"/>
      <c r="B54" s="201" t="s">
        <v>190</v>
      </c>
      <c r="C54" s="209" t="s">
        <v>313</v>
      </c>
      <c r="D54" s="210" t="s">
        <v>8</v>
      </c>
      <c r="E54" s="249">
        <v>0.75</v>
      </c>
      <c r="F54" s="271">
        <v>15000000</v>
      </c>
      <c r="G54" s="7"/>
      <c r="H54" s="26"/>
      <c r="I54" s="25"/>
    </row>
    <row r="55" spans="1:9" s="13" customFormat="1" ht="25.5">
      <c r="A55" s="6"/>
      <c r="B55" s="201" t="s">
        <v>314</v>
      </c>
      <c r="C55" s="209" t="s">
        <v>315</v>
      </c>
      <c r="D55" s="210" t="s">
        <v>8</v>
      </c>
      <c r="E55" s="249">
        <v>0.7</v>
      </c>
      <c r="F55" s="271">
        <v>250000000</v>
      </c>
      <c r="G55" s="7"/>
      <c r="H55" s="27"/>
      <c r="I55" s="25"/>
    </row>
    <row r="56" spans="1:9" s="13" customFormat="1" ht="25.5">
      <c r="A56" s="6">
        <v>6</v>
      </c>
      <c r="B56" s="207" t="s">
        <v>15</v>
      </c>
      <c r="C56" s="207" t="s">
        <v>316</v>
      </c>
      <c r="D56" s="210" t="s">
        <v>8</v>
      </c>
      <c r="E56" s="273">
        <v>0.8</v>
      </c>
      <c r="F56" s="269">
        <f>SUM(F57:F65)</f>
        <v>3785000000</v>
      </c>
      <c r="G56" s="7"/>
      <c r="H56" s="27"/>
      <c r="I56" s="25"/>
    </row>
    <row r="57" spans="1:9" s="13" customFormat="1" ht="25.5">
      <c r="A57" s="6"/>
      <c r="B57" s="201" t="s">
        <v>1149</v>
      </c>
      <c r="C57" s="209" t="s">
        <v>1150</v>
      </c>
      <c r="D57" s="210" t="s">
        <v>8</v>
      </c>
      <c r="E57" s="272" t="s">
        <v>341</v>
      </c>
      <c r="F57" s="271">
        <v>750000000</v>
      </c>
      <c r="G57" s="7"/>
      <c r="H57" s="27"/>
      <c r="I57" s="25"/>
    </row>
    <row r="58" spans="1:9" s="13" customFormat="1">
      <c r="A58" s="6"/>
      <c r="B58" s="201" t="s">
        <v>244</v>
      </c>
      <c r="C58" s="209" t="s">
        <v>1151</v>
      </c>
      <c r="D58" s="210" t="s">
        <v>8</v>
      </c>
      <c r="E58" s="272" t="s">
        <v>1152</v>
      </c>
      <c r="F58" s="271">
        <v>270000000</v>
      </c>
      <c r="G58" s="7"/>
      <c r="H58" s="27"/>
      <c r="I58" s="25"/>
    </row>
    <row r="59" spans="1:9" s="13" customFormat="1">
      <c r="A59" s="6"/>
      <c r="B59" s="201" t="s">
        <v>198</v>
      </c>
      <c r="C59" s="209" t="s">
        <v>317</v>
      </c>
      <c r="D59" s="210" t="s">
        <v>8</v>
      </c>
      <c r="E59" s="272" t="s">
        <v>246</v>
      </c>
      <c r="F59" s="271">
        <v>300000000</v>
      </c>
      <c r="G59" s="7"/>
      <c r="H59" s="27"/>
      <c r="I59" s="25"/>
    </row>
    <row r="60" spans="1:9" s="13" customFormat="1">
      <c r="A60" s="6"/>
      <c r="B60" s="201" t="s">
        <v>318</v>
      </c>
      <c r="C60" s="209" t="s">
        <v>319</v>
      </c>
      <c r="D60" s="210" t="s">
        <v>8</v>
      </c>
      <c r="E60" s="272" t="s">
        <v>214</v>
      </c>
      <c r="F60" s="271">
        <v>175000000</v>
      </c>
      <c r="G60" s="7"/>
      <c r="H60" s="27"/>
      <c r="I60" s="25"/>
    </row>
    <row r="61" spans="1:9" s="2" customFormat="1">
      <c r="A61" s="54" t="s">
        <v>244</v>
      </c>
      <c r="B61" s="201" t="s">
        <v>320</v>
      </c>
      <c r="C61" s="209" t="s">
        <v>321</v>
      </c>
      <c r="D61" s="210" t="s">
        <v>8</v>
      </c>
      <c r="E61" s="272" t="s">
        <v>247</v>
      </c>
      <c r="F61" s="271">
        <v>200000000</v>
      </c>
      <c r="G61" s="54"/>
      <c r="H61" s="28"/>
      <c r="I61" s="269"/>
    </row>
    <row r="62" spans="1:9" s="13" customFormat="1">
      <c r="A62" s="6"/>
      <c r="B62" s="201" t="s">
        <v>1153</v>
      </c>
      <c r="C62" s="209" t="s">
        <v>1154</v>
      </c>
      <c r="D62" s="210" t="s">
        <v>1155</v>
      </c>
      <c r="E62" s="272" t="s">
        <v>247</v>
      </c>
      <c r="F62" s="271">
        <v>1500000000</v>
      </c>
      <c r="G62" s="7"/>
      <c r="H62" s="26"/>
      <c r="I62" s="25"/>
    </row>
    <row r="63" spans="1:9" s="13" customFormat="1">
      <c r="A63" s="6"/>
      <c r="B63" s="201" t="s">
        <v>322</v>
      </c>
      <c r="C63" s="209" t="s">
        <v>16</v>
      </c>
      <c r="D63" s="210" t="s">
        <v>8</v>
      </c>
      <c r="E63" s="272" t="s">
        <v>247</v>
      </c>
      <c r="F63" s="271">
        <v>300000000</v>
      </c>
      <c r="G63" s="7"/>
      <c r="H63" s="26"/>
      <c r="I63" s="25"/>
    </row>
    <row r="64" spans="1:9" s="13" customFormat="1" ht="25.5">
      <c r="A64" s="6"/>
      <c r="B64" s="201" t="s">
        <v>323</v>
      </c>
      <c r="C64" s="209" t="s">
        <v>324</v>
      </c>
      <c r="D64" s="210" t="s">
        <v>8</v>
      </c>
      <c r="E64" s="272" t="s">
        <v>249</v>
      </c>
      <c r="F64" s="271">
        <v>250000000</v>
      </c>
      <c r="G64" s="7"/>
      <c r="H64" s="26"/>
      <c r="I64" s="25"/>
    </row>
    <row r="65" spans="1:9" s="13" customFormat="1">
      <c r="A65" s="6"/>
      <c r="B65" s="201" t="s">
        <v>325</v>
      </c>
      <c r="C65" s="209" t="s">
        <v>326</v>
      </c>
      <c r="D65" s="210" t="s">
        <v>8</v>
      </c>
      <c r="E65" s="249" t="s">
        <v>1156</v>
      </c>
      <c r="F65" s="271">
        <v>40000000</v>
      </c>
      <c r="G65" s="7"/>
      <c r="H65" s="26"/>
      <c r="I65" s="25"/>
    </row>
    <row r="66" spans="1:9" s="13" customFormat="1">
      <c r="A66" s="6">
        <v>7</v>
      </c>
      <c r="B66" s="207" t="s">
        <v>327</v>
      </c>
      <c r="C66" s="207" t="s">
        <v>328</v>
      </c>
      <c r="D66" s="210" t="s">
        <v>8</v>
      </c>
      <c r="E66" s="273">
        <v>1</v>
      </c>
      <c r="F66" s="269">
        <f>SUM(F67)</f>
        <v>100000000</v>
      </c>
      <c r="G66" s="7"/>
      <c r="H66" s="26"/>
      <c r="I66" s="25"/>
    </row>
    <row r="67" spans="1:9" s="13" customFormat="1">
      <c r="A67" s="6"/>
      <c r="B67" s="201" t="s">
        <v>329</v>
      </c>
      <c r="C67" s="209" t="s">
        <v>330</v>
      </c>
      <c r="D67" s="210" t="s">
        <v>8</v>
      </c>
      <c r="E67" s="272">
        <v>175</v>
      </c>
      <c r="F67" s="271">
        <v>100000000</v>
      </c>
      <c r="G67" s="7"/>
      <c r="H67" s="26"/>
      <c r="I67" s="25"/>
    </row>
    <row r="68" spans="1:9" s="13" customFormat="1">
      <c r="A68" s="6">
        <v>8</v>
      </c>
      <c r="B68" s="207" t="s">
        <v>242</v>
      </c>
      <c r="C68" s="207" t="s">
        <v>331</v>
      </c>
      <c r="D68" s="210" t="s">
        <v>8</v>
      </c>
      <c r="E68" s="273">
        <v>0.75</v>
      </c>
      <c r="F68" s="269">
        <f>SUM(F69:F71)</f>
        <v>150000000</v>
      </c>
      <c r="G68" s="7"/>
      <c r="H68" s="27"/>
      <c r="I68" s="25"/>
    </row>
    <row r="69" spans="1:9" s="13" customFormat="1" ht="25.5">
      <c r="A69" s="6"/>
      <c r="B69" s="201" t="s">
        <v>332</v>
      </c>
      <c r="C69" s="209" t="s">
        <v>333</v>
      </c>
      <c r="D69" s="210" t="s">
        <v>8</v>
      </c>
      <c r="E69" s="210" t="s">
        <v>8</v>
      </c>
      <c r="F69" s="271">
        <v>50000000</v>
      </c>
      <c r="G69" s="7"/>
      <c r="H69" s="26"/>
      <c r="I69" s="25"/>
    </row>
    <row r="70" spans="1:9" s="13" customFormat="1" ht="25.5">
      <c r="A70" s="6"/>
      <c r="B70" s="201" t="s">
        <v>334</v>
      </c>
      <c r="C70" s="209" t="s">
        <v>1157</v>
      </c>
      <c r="D70" s="210" t="s">
        <v>8</v>
      </c>
      <c r="E70" s="210" t="s">
        <v>8</v>
      </c>
      <c r="F70" s="271">
        <v>90000000</v>
      </c>
      <c r="G70" s="7"/>
      <c r="H70" s="26"/>
      <c r="I70" s="25"/>
    </row>
    <row r="71" spans="1:9" s="13" customFormat="1">
      <c r="A71" s="6"/>
      <c r="B71" s="201" t="s">
        <v>335</v>
      </c>
      <c r="C71" s="209" t="s">
        <v>1158</v>
      </c>
      <c r="D71" s="210" t="s">
        <v>8</v>
      </c>
      <c r="E71" s="210" t="s">
        <v>8</v>
      </c>
      <c r="F71" s="271">
        <v>10000000</v>
      </c>
      <c r="G71" s="7"/>
      <c r="H71" s="26"/>
      <c r="I71" s="25"/>
    </row>
    <row r="72" spans="1:9" s="2" customFormat="1" ht="25.5">
      <c r="A72" s="54">
        <v>9</v>
      </c>
      <c r="B72" s="207" t="s">
        <v>336</v>
      </c>
      <c r="C72" s="207" t="s">
        <v>337</v>
      </c>
      <c r="D72" s="204" t="s">
        <v>8</v>
      </c>
      <c r="E72" s="273">
        <v>1</v>
      </c>
      <c r="F72" s="269">
        <f>SUM(F73)</f>
        <v>200000000</v>
      </c>
      <c r="G72" s="54"/>
      <c r="H72" s="28"/>
      <c r="I72" s="269"/>
    </row>
    <row r="73" spans="1:9" s="13" customFormat="1" ht="38.25">
      <c r="A73" s="6"/>
      <c r="B73" s="201" t="s">
        <v>338</v>
      </c>
      <c r="C73" s="209" t="s">
        <v>339</v>
      </c>
      <c r="D73" s="210" t="s">
        <v>8</v>
      </c>
      <c r="E73" s="272" t="s">
        <v>1159</v>
      </c>
      <c r="F73" s="271">
        <v>200000000</v>
      </c>
      <c r="G73" s="7"/>
      <c r="H73" s="26"/>
      <c r="I73" s="25"/>
    </row>
    <row r="74" spans="1:9" s="13" customFormat="1" ht="18" customHeight="1">
      <c r="A74" s="2114" t="s">
        <v>9</v>
      </c>
      <c r="B74" s="2115"/>
      <c r="C74" s="2115"/>
      <c r="D74" s="2115"/>
      <c r="E74" s="2116"/>
      <c r="F74" s="11">
        <f>F8+F16+F27+F39+F45+F56+F66+F68+F72</f>
        <v>16023739000</v>
      </c>
      <c r="G74" s="23"/>
      <c r="H74" s="24"/>
      <c r="I74" s="11"/>
    </row>
    <row r="75" spans="1:9" s="13" customFormat="1">
      <c r="E75" s="16"/>
    </row>
    <row r="76" spans="1:9" s="13" customFormat="1">
      <c r="E76" s="16"/>
    </row>
    <row r="77" spans="1:9" s="13" customFormat="1">
      <c r="E77" s="16"/>
    </row>
    <row r="78" spans="1:9" s="13" customFormat="1">
      <c r="E78" s="16"/>
    </row>
  </sheetData>
  <mergeCells count="7">
    <mergeCell ref="G3:G4"/>
    <mergeCell ref="H3:I3"/>
    <mergeCell ref="A74:E74"/>
    <mergeCell ref="A3:A4"/>
    <mergeCell ref="B3:B4"/>
    <mergeCell ref="C3:C4"/>
    <mergeCell ref="D3:F3"/>
  </mergeCells>
  <pageMargins left="0.78740157480314965" right="0.78740157480314965" top="0.98425196850393704" bottom="0.78740157480314965" header="0.31496062992125984" footer="0.31496062992125984"/>
  <pageSetup paperSize="10000" scale="65" orientation="landscape" horizontalDpi="4294967292" verticalDpi="0" r:id="rId1"/>
  <headerFooter>
    <oddFooter>&amp;L&amp;"-,Bold"&amp;12&amp;K03-024&amp;N RKPD Prov. Jambi Tahun 2019</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0">
    <tabColor rgb="FF00B050"/>
  </sheetPr>
  <dimension ref="A1:I130"/>
  <sheetViews>
    <sheetView zoomScale="85" zoomScaleNormal="85" workbookViewId="0">
      <selection activeCell="A3" sqref="A3:F125"/>
    </sheetView>
  </sheetViews>
  <sheetFormatPr defaultColWidth="8.85546875" defaultRowHeight="12.75"/>
  <cols>
    <col min="1" max="1" width="6.28515625" style="17" customWidth="1"/>
    <col min="2" max="2" width="48.7109375" style="17" customWidth="1"/>
    <col min="3" max="3" width="37.85546875" style="17" customWidth="1"/>
    <col min="4" max="4" width="18.7109375" style="17" customWidth="1"/>
    <col min="5" max="5" width="18.7109375" style="14" customWidth="1"/>
    <col min="6" max="6" width="26.7109375" style="17" customWidth="1"/>
    <col min="7" max="7" width="20.7109375" style="17" customWidth="1"/>
    <col min="8" max="8" width="18.7109375" style="17" customWidth="1"/>
    <col min="9" max="9" width="26.7109375" style="17" customWidth="1"/>
    <col min="10" max="16384" width="8.85546875" style="17"/>
  </cols>
  <sheetData>
    <row r="1" spans="1:9" ht="15.75">
      <c r="A1" s="4" t="s">
        <v>718</v>
      </c>
      <c r="B1" s="168"/>
      <c r="C1" s="168"/>
    </row>
    <row r="3" spans="1:9" s="168" customFormat="1" ht="18.600000000000001" customHeight="1">
      <c r="A3" s="2085" t="s">
        <v>0</v>
      </c>
      <c r="B3" s="2084" t="s">
        <v>1</v>
      </c>
      <c r="C3" s="2084" t="s">
        <v>2</v>
      </c>
      <c r="D3" s="2085" t="s">
        <v>605</v>
      </c>
      <c r="E3" s="2085"/>
      <c r="F3" s="2085"/>
      <c r="G3" s="2084" t="s">
        <v>6</v>
      </c>
      <c r="H3" s="2084" t="s">
        <v>606</v>
      </c>
      <c r="I3" s="2084"/>
    </row>
    <row r="4" spans="1:9" s="168" customFormat="1" ht="31.9" customHeight="1">
      <c r="A4" s="2085"/>
      <c r="B4" s="2084"/>
      <c r="C4" s="2084"/>
      <c r="D4" s="54" t="s">
        <v>3</v>
      </c>
      <c r="E4" s="53" t="s">
        <v>4</v>
      </c>
      <c r="F4" s="53" t="s">
        <v>5</v>
      </c>
      <c r="G4" s="2084"/>
      <c r="H4" s="53" t="s">
        <v>4</v>
      </c>
      <c r="I4" s="53" t="s">
        <v>5</v>
      </c>
    </row>
    <row r="5" spans="1:9">
      <c r="A5" s="15">
        <v>1</v>
      </c>
      <c r="B5" s="15">
        <f>A5+1</f>
        <v>2</v>
      </c>
      <c r="C5" s="15">
        <f t="shared" ref="C5:I5" si="0">B5+1</f>
        <v>3</v>
      </c>
      <c r="D5" s="15">
        <f t="shared" si="0"/>
        <v>4</v>
      </c>
      <c r="E5" s="15">
        <f t="shared" si="0"/>
        <v>5</v>
      </c>
      <c r="F5" s="15">
        <f t="shared" si="0"/>
        <v>6</v>
      </c>
      <c r="G5" s="15">
        <f t="shared" si="0"/>
        <v>7</v>
      </c>
      <c r="H5" s="15">
        <f t="shared" si="0"/>
        <v>8</v>
      </c>
      <c r="I5" s="15">
        <f t="shared" si="0"/>
        <v>9</v>
      </c>
    </row>
    <row r="6" spans="1:9" s="13" customFormat="1" ht="18" customHeight="1">
      <c r="A6" s="6"/>
      <c r="B6" s="6"/>
      <c r="C6" s="6"/>
      <c r="D6" s="6"/>
      <c r="E6" s="7"/>
      <c r="F6" s="6"/>
      <c r="G6" s="6"/>
      <c r="H6" s="6"/>
      <c r="I6" s="6"/>
    </row>
    <row r="7" spans="1:9" s="13" customFormat="1" ht="18" customHeight="1">
      <c r="A7" s="19" t="s">
        <v>394</v>
      </c>
      <c r="B7" s="20"/>
      <c r="C7" s="20"/>
      <c r="D7" s="20"/>
      <c r="E7" s="21"/>
      <c r="F7" s="20"/>
      <c r="G7" s="20"/>
      <c r="H7" s="20"/>
      <c r="I7" s="22"/>
    </row>
    <row r="8" spans="1:9" s="2" customFormat="1" ht="25.5">
      <c r="A8" s="54">
        <v>1</v>
      </c>
      <c r="B8" s="148" t="s">
        <v>395</v>
      </c>
      <c r="C8" s="149"/>
      <c r="D8" s="54"/>
      <c r="E8" s="150"/>
      <c r="F8" s="151">
        <v>6400000000</v>
      </c>
      <c r="G8" s="18"/>
      <c r="H8" s="28"/>
      <c r="I8" s="269"/>
    </row>
    <row r="9" spans="1:9" s="13" customFormat="1" ht="25.5">
      <c r="A9" s="7"/>
      <c r="B9" s="374" t="s">
        <v>399</v>
      </c>
      <c r="C9" s="152" t="s">
        <v>745</v>
      </c>
      <c r="D9" s="7"/>
      <c r="E9" s="153" t="s">
        <v>837</v>
      </c>
      <c r="F9" s="154">
        <v>200000000</v>
      </c>
      <c r="G9" s="6"/>
      <c r="H9" s="27"/>
      <c r="I9" s="25"/>
    </row>
    <row r="10" spans="1:9" s="13" customFormat="1" ht="25.5">
      <c r="A10" s="7"/>
      <c r="B10" s="374"/>
      <c r="C10" s="152" t="s">
        <v>746</v>
      </c>
      <c r="D10" s="7"/>
      <c r="E10" s="153"/>
      <c r="F10" s="154"/>
      <c r="G10" s="6"/>
      <c r="H10" s="27"/>
      <c r="I10" s="25"/>
    </row>
    <row r="11" spans="1:9" s="13" customFormat="1" ht="25.5">
      <c r="A11" s="7"/>
      <c r="B11" s="375" t="s">
        <v>400</v>
      </c>
      <c r="C11" s="152" t="s">
        <v>747</v>
      </c>
      <c r="D11" s="7"/>
      <c r="E11" s="277" t="s">
        <v>39</v>
      </c>
      <c r="F11" s="154">
        <v>200000000</v>
      </c>
      <c r="G11" s="6"/>
      <c r="H11" s="27"/>
      <c r="I11" s="25"/>
    </row>
    <row r="12" spans="1:9" s="13" customFormat="1" ht="25.5">
      <c r="A12" s="7"/>
      <c r="B12" s="375"/>
      <c r="C12" s="152" t="s">
        <v>748</v>
      </c>
      <c r="D12" s="7"/>
      <c r="E12" s="277"/>
      <c r="F12" s="154"/>
      <c r="G12" s="6"/>
      <c r="H12" s="27"/>
      <c r="I12" s="25"/>
    </row>
    <row r="13" spans="1:9" s="13" customFormat="1" ht="25.5">
      <c r="A13" s="7"/>
      <c r="B13" s="375" t="s">
        <v>719</v>
      </c>
      <c r="C13" s="152" t="s">
        <v>749</v>
      </c>
      <c r="D13" s="7"/>
      <c r="E13" s="277" t="s">
        <v>39</v>
      </c>
      <c r="F13" s="154">
        <v>100000000</v>
      </c>
      <c r="G13" s="6"/>
      <c r="H13" s="27"/>
      <c r="I13" s="25"/>
    </row>
    <row r="14" spans="1:9" s="13" customFormat="1" ht="38.25">
      <c r="A14" s="7"/>
      <c r="B14" s="375" t="s">
        <v>401</v>
      </c>
      <c r="C14" s="152" t="s">
        <v>750</v>
      </c>
      <c r="D14" s="7"/>
      <c r="E14" s="277" t="s">
        <v>838</v>
      </c>
      <c r="F14" s="154">
        <v>500000000</v>
      </c>
      <c r="G14" s="6"/>
      <c r="H14" s="27"/>
      <c r="I14" s="25"/>
    </row>
    <row r="15" spans="1:9" s="13" customFormat="1" ht="25.5">
      <c r="A15" s="7"/>
      <c r="B15" s="375" t="s">
        <v>398</v>
      </c>
      <c r="C15" s="152" t="s">
        <v>751</v>
      </c>
      <c r="D15" s="7"/>
      <c r="E15" s="277" t="s">
        <v>839</v>
      </c>
      <c r="F15" s="154">
        <v>150000000</v>
      </c>
      <c r="G15" s="6"/>
      <c r="H15" s="27"/>
      <c r="I15" s="25"/>
    </row>
    <row r="16" spans="1:9" s="13" customFormat="1" ht="38.25">
      <c r="A16" s="7"/>
      <c r="B16" s="376" t="s">
        <v>396</v>
      </c>
      <c r="C16" s="152" t="s">
        <v>752</v>
      </c>
      <c r="D16" s="7"/>
      <c r="E16" s="277" t="s">
        <v>840</v>
      </c>
      <c r="F16" s="154">
        <v>250000000</v>
      </c>
      <c r="G16" s="6"/>
      <c r="H16" s="27"/>
      <c r="I16" s="25"/>
    </row>
    <row r="17" spans="1:9" s="13" customFormat="1" ht="38.25">
      <c r="A17" s="7"/>
      <c r="B17" s="376" t="s">
        <v>720</v>
      </c>
      <c r="C17" s="152" t="s">
        <v>753</v>
      </c>
      <c r="D17" s="7"/>
      <c r="E17" s="277" t="s">
        <v>841</v>
      </c>
      <c r="F17" s="154">
        <v>200000000</v>
      </c>
      <c r="G17" s="6"/>
      <c r="H17" s="27"/>
      <c r="I17" s="25"/>
    </row>
    <row r="18" spans="1:9" s="13" customFormat="1" ht="25.5">
      <c r="A18" s="7"/>
      <c r="B18" s="375" t="s">
        <v>397</v>
      </c>
      <c r="C18" s="152" t="s">
        <v>754</v>
      </c>
      <c r="D18" s="7"/>
      <c r="E18" s="277" t="s">
        <v>39</v>
      </c>
      <c r="F18" s="154">
        <v>200000000</v>
      </c>
      <c r="G18" s="6"/>
      <c r="H18" s="27"/>
      <c r="I18" s="25"/>
    </row>
    <row r="19" spans="1:9" s="13" customFormat="1" ht="51">
      <c r="A19" s="7"/>
      <c r="B19" s="375" t="s">
        <v>402</v>
      </c>
      <c r="C19" s="152" t="s">
        <v>755</v>
      </c>
      <c r="D19" s="7"/>
      <c r="E19" s="277" t="s">
        <v>842</v>
      </c>
      <c r="F19" s="154">
        <v>400000000</v>
      </c>
      <c r="G19" s="6"/>
      <c r="H19" s="27"/>
      <c r="I19" s="25"/>
    </row>
    <row r="20" spans="1:9" s="13" customFormat="1" ht="76.5">
      <c r="A20" s="7"/>
      <c r="B20" s="375"/>
      <c r="C20" s="152" t="s">
        <v>756</v>
      </c>
      <c r="D20" s="7"/>
      <c r="E20" s="277" t="s">
        <v>843</v>
      </c>
      <c r="F20" s="154">
        <v>300000000</v>
      </c>
      <c r="G20" s="6"/>
      <c r="H20" s="27"/>
      <c r="I20" s="25"/>
    </row>
    <row r="21" spans="1:9" s="13" customFormat="1" ht="25.5">
      <c r="A21" s="7"/>
      <c r="B21" s="375" t="s">
        <v>403</v>
      </c>
      <c r="C21" s="152" t="s">
        <v>757</v>
      </c>
      <c r="D21" s="7"/>
      <c r="E21" s="277" t="s">
        <v>844</v>
      </c>
      <c r="F21" s="154">
        <v>250000000</v>
      </c>
      <c r="G21" s="6"/>
      <c r="H21" s="27"/>
      <c r="I21" s="25"/>
    </row>
    <row r="22" spans="1:9" s="13" customFormat="1" ht="89.25">
      <c r="A22" s="7"/>
      <c r="B22" s="375" t="s">
        <v>404</v>
      </c>
      <c r="C22" s="152" t="s">
        <v>758</v>
      </c>
      <c r="D22" s="7"/>
      <c r="E22" s="277" t="s">
        <v>845</v>
      </c>
      <c r="F22" s="154">
        <v>300000000</v>
      </c>
      <c r="G22" s="6"/>
      <c r="H22" s="27"/>
      <c r="I22" s="25"/>
    </row>
    <row r="23" spans="1:9" s="13" customFormat="1" ht="25.5">
      <c r="A23" s="7"/>
      <c r="B23" s="375"/>
      <c r="C23" s="152" t="s">
        <v>759</v>
      </c>
      <c r="D23" s="7"/>
      <c r="E23" s="277" t="s">
        <v>839</v>
      </c>
      <c r="F23" s="154">
        <v>150000000</v>
      </c>
      <c r="G23" s="6"/>
      <c r="H23" s="27"/>
      <c r="I23" s="25"/>
    </row>
    <row r="24" spans="1:9" s="13" customFormat="1" ht="25.5">
      <c r="A24" s="7"/>
      <c r="B24" s="375"/>
      <c r="C24" s="152" t="s">
        <v>760</v>
      </c>
      <c r="D24" s="7"/>
      <c r="E24" s="277" t="s">
        <v>839</v>
      </c>
      <c r="F24" s="154">
        <v>150000000</v>
      </c>
      <c r="G24" s="6"/>
      <c r="H24" s="27"/>
      <c r="I24" s="25"/>
    </row>
    <row r="25" spans="1:9" s="13" customFormat="1" ht="51">
      <c r="A25" s="7"/>
      <c r="B25" s="375" t="s">
        <v>405</v>
      </c>
      <c r="C25" s="152" t="s">
        <v>761</v>
      </c>
      <c r="D25" s="7"/>
      <c r="E25" s="277" t="s">
        <v>846</v>
      </c>
      <c r="F25" s="154">
        <v>200000000</v>
      </c>
      <c r="G25" s="6"/>
      <c r="H25" s="27"/>
      <c r="I25" s="25"/>
    </row>
    <row r="26" spans="1:9" s="13" customFormat="1" ht="51">
      <c r="A26" s="7"/>
      <c r="B26" s="376" t="s">
        <v>406</v>
      </c>
      <c r="C26" s="152" t="s">
        <v>762</v>
      </c>
      <c r="D26" s="7"/>
      <c r="E26" s="277" t="s">
        <v>847</v>
      </c>
      <c r="F26" s="154">
        <v>250000000</v>
      </c>
      <c r="G26" s="6"/>
      <c r="H26" s="27"/>
      <c r="I26" s="25"/>
    </row>
    <row r="27" spans="1:9" s="13" customFormat="1" ht="51">
      <c r="A27" s="7"/>
      <c r="B27" s="376"/>
      <c r="C27" s="152" t="s">
        <v>763</v>
      </c>
      <c r="D27" s="7"/>
      <c r="E27" s="277" t="s">
        <v>848</v>
      </c>
      <c r="F27" s="154">
        <v>250000000</v>
      </c>
      <c r="G27" s="6"/>
      <c r="H27" s="27"/>
      <c r="I27" s="25"/>
    </row>
    <row r="28" spans="1:9" s="13" customFormat="1" ht="51">
      <c r="A28" s="7"/>
      <c r="B28" s="376"/>
      <c r="C28" s="152" t="s">
        <v>764</v>
      </c>
      <c r="D28" s="7"/>
      <c r="E28" s="277" t="s">
        <v>849</v>
      </c>
      <c r="F28" s="154">
        <v>300000000</v>
      </c>
      <c r="G28" s="6"/>
      <c r="H28" s="27"/>
      <c r="I28" s="25"/>
    </row>
    <row r="29" spans="1:9" s="13" customFormat="1" ht="51">
      <c r="A29" s="7"/>
      <c r="B29" s="376"/>
      <c r="C29" s="152" t="s">
        <v>765</v>
      </c>
      <c r="D29" s="7"/>
      <c r="E29" s="277" t="s">
        <v>850</v>
      </c>
      <c r="F29" s="154">
        <v>400000000</v>
      </c>
      <c r="G29" s="6"/>
      <c r="H29" s="27"/>
      <c r="I29" s="25"/>
    </row>
    <row r="30" spans="1:9" s="13" customFormat="1" ht="51">
      <c r="A30" s="7"/>
      <c r="B30" s="376"/>
      <c r="C30" s="152" t="s">
        <v>766</v>
      </c>
      <c r="D30" s="7"/>
      <c r="E30" s="277" t="s">
        <v>851</v>
      </c>
      <c r="F30" s="154">
        <v>200000000</v>
      </c>
      <c r="G30" s="6"/>
      <c r="H30" s="27"/>
      <c r="I30" s="25"/>
    </row>
    <row r="31" spans="1:9" s="13" customFormat="1" ht="63.75">
      <c r="A31" s="7"/>
      <c r="B31" s="377" t="s">
        <v>407</v>
      </c>
      <c r="C31" s="152" t="s">
        <v>767</v>
      </c>
      <c r="D31" s="7"/>
      <c r="E31" s="277" t="s">
        <v>852</v>
      </c>
      <c r="F31" s="154">
        <v>300000000</v>
      </c>
      <c r="G31" s="6"/>
      <c r="H31" s="27"/>
      <c r="I31" s="25"/>
    </row>
    <row r="32" spans="1:9" s="13" customFormat="1" ht="51">
      <c r="A32" s="7"/>
      <c r="B32" s="377"/>
      <c r="C32" s="152" t="s">
        <v>768</v>
      </c>
      <c r="D32" s="7"/>
      <c r="E32" s="277" t="s">
        <v>853</v>
      </c>
      <c r="F32" s="154">
        <v>300000000</v>
      </c>
      <c r="G32" s="6"/>
      <c r="H32" s="27"/>
      <c r="I32" s="25"/>
    </row>
    <row r="33" spans="1:9" s="13" customFormat="1" ht="102">
      <c r="A33" s="7"/>
      <c r="B33" s="377"/>
      <c r="C33" s="152" t="s">
        <v>769</v>
      </c>
      <c r="D33" s="7"/>
      <c r="E33" s="277" t="s">
        <v>854</v>
      </c>
      <c r="F33" s="155">
        <v>250000000</v>
      </c>
      <c r="G33" s="6"/>
      <c r="H33" s="27"/>
      <c r="I33" s="25"/>
    </row>
    <row r="34" spans="1:9" s="13" customFormat="1" ht="38.25">
      <c r="A34" s="7"/>
      <c r="B34" s="377"/>
      <c r="C34" s="152" t="s">
        <v>770</v>
      </c>
      <c r="D34" s="7"/>
      <c r="E34" s="277" t="s">
        <v>855</v>
      </c>
      <c r="F34" s="155">
        <v>350000000</v>
      </c>
      <c r="G34" s="6"/>
      <c r="H34" s="27"/>
      <c r="I34" s="25"/>
    </row>
    <row r="35" spans="1:9" s="13" customFormat="1" ht="63.75">
      <c r="A35" s="7"/>
      <c r="B35" s="377"/>
      <c r="C35" s="152" t="s">
        <v>771</v>
      </c>
      <c r="D35" s="7"/>
      <c r="E35" s="277" t="s">
        <v>856</v>
      </c>
      <c r="F35" s="155">
        <v>250000000</v>
      </c>
      <c r="G35" s="6"/>
      <c r="H35" s="27"/>
      <c r="I35" s="25"/>
    </row>
    <row r="36" spans="1:9" s="13" customFormat="1">
      <c r="A36" s="7">
        <v>2</v>
      </c>
      <c r="B36" s="148" t="s">
        <v>413</v>
      </c>
      <c r="C36" s="152"/>
      <c r="D36" s="7"/>
      <c r="E36" s="277"/>
      <c r="F36" s="156">
        <v>5375000000</v>
      </c>
      <c r="G36" s="6"/>
      <c r="H36" s="27"/>
      <c r="I36" s="25"/>
    </row>
    <row r="37" spans="1:9" s="13" customFormat="1" ht="38.25">
      <c r="A37" s="7"/>
      <c r="B37" s="375" t="s">
        <v>414</v>
      </c>
      <c r="C37" s="152" t="s">
        <v>772</v>
      </c>
      <c r="D37" s="7"/>
      <c r="E37" s="277" t="s">
        <v>857</v>
      </c>
      <c r="F37" s="157"/>
      <c r="G37" s="6"/>
      <c r="H37" s="27"/>
      <c r="I37" s="25"/>
    </row>
    <row r="38" spans="1:9" s="13" customFormat="1" ht="25.5">
      <c r="A38" s="7"/>
      <c r="B38" s="375"/>
      <c r="C38" s="152" t="s">
        <v>773</v>
      </c>
      <c r="D38" s="7"/>
      <c r="E38" s="277" t="s">
        <v>858</v>
      </c>
      <c r="F38" s="154">
        <v>350000000</v>
      </c>
      <c r="G38" s="6"/>
      <c r="H38" s="27"/>
      <c r="I38" s="25"/>
    </row>
    <row r="39" spans="1:9" s="13" customFormat="1" ht="25.5">
      <c r="A39" s="7"/>
      <c r="B39" s="375"/>
      <c r="C39" s="152" t="s">
        <v>774</v>
      </c>
      <c r="D39" s="7"/>
      <c r="E39" s="277" t="s">
        <v>859</v>
      </c>
      <c r="F39" s="154">
        <v>300000000</v>
      </c>
      <c r="G39" s="6"/>
      <c r="H39" s="27"/>
      <c r="I39" s="25"/>
    </row>
    <row r="40" spans="1:9" s="13" customFormat="1" ht="25.5">
      <c r="A40" s="7"/>
      <c r="B40" s="375"/>
      <c r="C40" s="152" t="s">
        <v>775</v>
      </c>
      <c r="D40" s="7"/>
      <c r="E40" s="277" t="s">
        <v>859</v>
      </c>
      <c r="F40" s="154">
        <v>350000000</v>
      </c>
      <c r="G40" s="6"/>
      <c r="H40" s="27"/>
      <c r="I40" s="25"/>
    </row>
    <row r="41" spans="1:9" s="13" customFormat="1" ht="25.5">
      <c r="A41" s="7"/>
      <c r="B41" s="375"/>
      <c r="C41" s="152" t="s">
        <v>776</v>
      </c>
      <c r="D41" s="7"/>
      <c r="E41" s="277" t="s">
        <v>859</v>
      </c>
      <c r="F41" s="154">
        <v>350000000</v>
      </c>
      <c r="G41" s="6"/>
      <c r="H41" s="27"/>
      <c r="I41" s="25"/>
    </row>
    <row r="42" spans="1:9" s="13" customFormat="1" ht="25.5">
      <c r="A42" s="7"/>
      <c r="B42" s="375"/>
      <c r="C42" s="152" t="s">
        <v>777</v>
      </c>
      <c r="D42" s="7"/>
      <c r="E42" s="277" t="s">
        <v>380</v>
      </c>
      <c r="F42" s="154">
        <v>200000000</v>
      </c>
      <c r="G42" s="6"/>
      <c r="H42" s="27"/>
      <c r="I42" s="25"/>
    </row>
    <row r="43" spans="1:9" s="13" customFormat="1">
      <c r="A43" s="7"/>
      <c r="B43" s="375"/>
      <c r="C43" s="152" t="s">
        <v>778</v>
      </c>
      <c r="D43" s="7"/>
      <c r="E43" s="277" t="s">
        <v>860</v>
      </c>
      <c r="F43" s="154">
        <v>500000000</v>
      </c>
      <c r="G43" s="6"/>
      <c r="H43" s="27"/>
      <c r="I43" s="25"/>
    </row>
    <row r="44" spans="1:9" s="13" customFormat="1" ht="25.5">
      <c r="A44" s="7"/>
      <c r="B44" s="375" t="s">
        <v>418</v>
      </c>
      <c r="C44" s="152" t="s">
        <v>779</v>
      </c>
      <c r="D44" s="7"/>
      <c r="E44" s="277" t="s">
        <v>860</v>
      </c>
      <c r="F44" s="154">
        <v>250000000</v>
      </c>
      <c r="G44" s="6"/>
      <c r="H44" s="27"/>
      <c r="I44" s="25"/>
    </row>
    <row r="45" spans="1:9" s="13" customFormat="1" ht="25.5">
      <c r="A45" s="7"/>
      <c r="B45" s="375" t="s">
        <v>419</v>
      </c>
      <c r="C45" s="152" t="s">
        <v>780</v>
      </c>
      <c r="D45" s="7"/>
      <c r="E45" s="277" t="s">
        <v>860</v>
      </c>
      <c r="F45" s="154">
        <v>250000000</v>
      </c>
      <c r="G45" s="6"/>
      <c r="H45" s="27"/>
      <c r="I45" s="25"/>
    </row>
    <row r="46" spans="1:9" s="13" customFormat="1">
      <c r="A46" s="7"/>
      <c r="B46" s="375" t="s">
        <v>420</v>
      </c>
      <c r="C46" s="152"/>
      <c r="D46" s="7"/>
      <c r="E46" s="277"/>
      <c r="F46" s="154"/>
      <c r="G46" s="6"/>
      <c r="H46" s="27"/>
      <c r="I46" s="25"/>
    </row>
    <row r="47" spans="1:9" s="13" customFormat="1" ht="25.5">
      <c r="A47" s="7"/>
      <c r="B47" s="374" t="s">
        <v>415</v>
      </c>
      <c r="C47" s="152" t="s">
        <v>781</v>
      </c>
      <c r="D47" s="7"/>
      <c r="E47" s="277" t="s">
        <v>860</v>
      </c>
      <c r="F47" s="154">
        <v>350000000</v>
      </c>
      <c r="G47" s="6"/>
      <c r="H47" s="27"/>
      <c r="I47" s="25"/>
    </row>
    <row r="48" spans="1:9" s="13" customFormat="1" ht="25.5">
      <c r="A48" s="7"/>
      <c r="B48" s="375" t="s">
        <v>417</v>
      </c>
      <c r="C48" s="152" t="s">
        <v>782</v>
      </c>
      <c r="D48" s="7"/>
      <c r="E48" s="277" t="s">
        <v>39</v>
      </c>
      <c r="F48" s="154"/>
      <c r="G48" s="6"/>
      <c r="H48" s="27"/>
      <c r="I48" s="25"/>
    </row>
    <row r="49" spans="1:9" s="13" customFormat="1" ht="25.5">
      <c r="A49" s="7"/>
      <c r="B49" s="375"/>
      <c r="C49" s="152" t="s">
        <v>783</v>
      </c>
      <c r="D49" s="7"/>
      <c r="E49" s="277" t="s">
        <v>380</v>
      </c>
      <c r="F49" s="154">
        <v>120000000</v>
      </c>
      <c r="G49" s="6"/>
      <c r="H49" s="27"/>
      <c r="I49" s="25"/>
    </row>
    <row r="50" spans="1:9" s="13" customFormat="1">
      <c r="A50" s="7"/>
      <c r="B50" s="375"/>
      <c r="C50" s="152" t="s">
        <v>784</v>
      </c>
      <c r="D50" s="7"/>
      <c r="E50" s="277" t="s">
        <v>380</v>
      </c>
      <c r="F50" s="154">
        <v>150000000</v>
      </c>
      <c r="G50" s="6"/>
      <c r="H50" s="27"/>
      <c r="I50" s="25"/>
    </row>
    <row r="51" spans="1:9" s="13" customFormat="1" ht="25.5">
      <c r="A51" s="7"/>
      <c r="B51" s="375"/>
      <c r="C51" s="152" t="s">
        <v>785</v>
      </c>
      <c r="D51" s="7"/>
      <c r="E51" s="277" t="s">
        <v>380</v>
      </c>
      <c r="F51" s="154">
        <v>120000000</v>
      </c>
      <c r="G51" s="6"/>
      <c r="H51" s="27"/>
      <c r="I51" s="25"/>
    </row>
    <row r="52" spans="1:9" s="2" customFormat="1">
      <c r="A52" s="54" t="s">
        <v>244</v>
      </c>
      <c r="B52" s="375"/>
      <c r="C52" s="152" t="s">
        <v>786</v>
      </c>
      <c r="D52" s="54"/>
      <c r="E52" s="277" t="s">
        <v>380</v>
      </c>
      <c r="F52" s="154">
        <v>150000000</v>
      </c>
      <c r="G52" s="18"/>
      <c r="H52" s="28"/>
      <c r="I52" s="269"/>
    </row>
    <row r="53" spans="1:9" s="13" customFormat="1" ht="25.5">
      <c r="A53" s="7"/>
      <c r="B53" s="375"/>
      <c r="C53" s="152" t="s">
        <v>787</v>
      </c>
      <c r="D53" s="7"/>
      <c r="E53" s="277" t="s">
        <v>39</v>
      </c>
      <c r="F53" s="154">
        <v>150000000</v>
      </c>
      <c r="G53" s="6"/>
      <c r="H53" s="27"/>
      <c r="I53" s="25"/>
    </row>
    <row r="54" spans="1:9" s="13" customFormat="1" ht="25.5">
      <c r="A54" s="7"/>
      <c r="B54" s="375" t="s">
        <v>721</v>
      </c>
      <c r="C54" s="152" t="s">
        <v>788</v>
      </c>
      <c r="D54" s="7"/>
      <c r="E54" s="277" t="s">
        <v>380</v>
      </c>
      <c r="F54" s="158">
        <v>350000000</v>
      </c>
      <c r="G54" s="6"/>
      <c r="H54" s="27"/>
      <c r="I54" s="25"/>
    </row>
    <row r="55" spans="1:9" s="13" customFormat="1" ht="25.5">
      <c r="A55" s="7"/>
      <c r="B55" s="375" t="s">
        <v>416</v>
      </c>
      <c r="C55" s="152" t="s">
        <v>789</v>
      </c>
      <c r="D55" s="7"/>
      <c r="E55" s="277" t="s">
        <v>860</v>
      </c>
      <c r="F55" s="154">
        <v>1250000000</v>
      </c>
      <c r="G55" s="6"/>
      <c r="H55" s="27"/>
      <c r="I55" s="25"/>
    </row>
    <row r="56" spans="1:9" s="13" customFormat="1" ht="25.5">
      <c r="A56" s="7"/>
      <c r="B56" s="376" t="s">
        <v>722</v>
      </c>
      <c r="C56" s="152" t="s">
        <v>790</v>
      </c>
      <c r="D56" s="7"/>
      <c r="E56" s="277" t="s">
        <v>39</v>
      </c>
      <c r="F56" s="154">
        <v>185000000</v>
      </c>
      <c r="G56" s="6"/>
      <c r="H56" s="27"/>
      <c r="I56" s="25"/>
    </row>
    <row r="57" spans="1:9" s="13" customFormat="1" ht="25.5">
      <c r="A57" s="7">
        <v>3</v>
      </c>
      <c r="B57" s="148" t="s">
        <v>723</v>
      </c>
      <c r="C57" s="149"/>
      <c r="D57" s="7"/>
      <c r="E57" s="277"/>
      <c r="F57" s="159">
        <v>6865000000</v>
      </c>
      <c r="G57" s="6"/>
      <c r="H57" s="27"/>
      <c r="I57" s="25"/>
    </row>
    <row r="58" spans="1:9" s="13" customFormat="1" ht="25.5">
      <c r="A58" s="7"/>
      <c r="B58" s="378" t="s">
        <v>724</v>
      </c>
      <c r="C58" s="170" t="s">
        <v>874</v>
      </c>
      <c r="D58" s="7"/>
      <c r="E58" s="277" t="s">
        <v>39</v>
      </c>
      <c r="F58" s="154">
        <v>900000000</v>
      </c>
      <c r="G58" s="6"/>
      <c r="H58" s="27"/>
      <c r="I58" s="25"/>
    </row>
    <row r="59" spans="1:9" s="13" customFormat="1" ht="38.25">
      <c r="A59" s="7"/>
      <c r="B59" s="378"/>
      <c r="C59" s="152" t="s">
        <v>791</v>
      </c>
      <c r="D59" s="7"/>
      <c r="E59" s="277" t="s">
        <v>39</v>
      </c>
      <c r="F59" s="154">
        <v>500000000</v>
      </c>
      <c r="G59" s="6"/>
      <c r="H59" s="27"/>
      <c r="I59" s="25"/>
    </row>
    <row r="60" spans="1:9" s="13" customFormat="1" ht="25.5">
      <c r="A60" s="7"/>
      <c r="B60" s="378"/>
      <c r="C60" s="152" t="s">
        <v>792</v>
      </c>
      <c r="D60" s="7"/>
      <c r="E60" s="277" t="s">
        <v>39</v>
      </c>
      <c r="F60" s="154">
        <v>500000000</v>
      </c>
      <c r="G60" s="6"/>
      <c r="H60" s="27"/>
      <c r="I60" s="25"/>
    </row>
    <row r="61" spans="1:9" s="13" customFormat="1" ht="76.5">
      <c r="A61" s="7"/>
      <c r="B61" s="378" t="s">
        <v>408</v>
      </c>
      <c r="C61" s="160" t="s">
        <v>793</v>
      </c>
      <c r="D61" s="7"/>
      <c r="E61" s="277" t="s">
        <v>861</v>
      </c>
      <c r="F61" s="161">
        <v>520000000</v>
      </c>
      <c r="G61" s="6"/>
      <c r="H61" s="27"/>
      <c r="I61" s="25"/>
    </row>
    <row r="62" spans="1:9" s="13" customFormat="1" ht="27.6" customHeight="1">
      <c r="A62" s="7"/>
      <c r="B62" s="378" t="s">
        <v>409</v>
      </c>
      <c r="C62" s="169" t="s">
        <v>871</v>
      </c>
      <c r="D62" s="7"/>
      <c r="E62" s="2117" t="s">
        <v>484</v>
      </c>
      <c r="F62" s="155">
        <v>500000000</v>
      </c>
      <c r="G62" s="6"/>
      <c r="H62" s="27"/>
      <c r="I62" s="25"/>
    </row>
    <row r="63" spans="1:9" s="13" customFormat="1" ht="25.5">
      <c r="A63" s="7"/>
      <c r="B63" s="378"/>
      <c r="C63" s="169" t="s">
        <v>872</v>
      </c>
      <c r="D63" s="7"/>
      <c r="E63" s="2117"/>
      <c r="F63" s="155">
        <v>225000000</v>
      </c>
      <c r="G63" s="6"/>
      <c r="H63" s="27"/>
      <c r="I63" s="25"/>
    </row>
    <row r="64" spans="1:9" s="13" customFormat="1" ht="25.5">
      <c r="A64" s="7"/>
      <c r="B64" s="378"/>
      <c r="C64" s="169" t="s">
        <v>873</v>
      </c>
      <c r="D64" s="7"/>
      <c r="E64" s="2117"/>
      <c r="F64" s="155">
        <v>250000000</v>
      </c>
      <c r="G64" s="6"/>
      <c r="H64" s="27"/>
      <c r="I64" s="25"/>
    </row>
    <row r="65" spans="1:9" s="13" customFormat="1" ht="51">
      <c r="A65" s="7"/>
      <c r="B65" s="378" t="s">
        <v>410</v>
      </c>
      <c r="C65" s="152" t="s">
        <v>794</v>
      </c>
      <c r="D65" s="7"/>
      <c r="E65" s="277" t="s">
        <v>861</v>
      </c>
      <c r="F65" s="154">
        <v>520000000</v>
      </c>
      <c r="G65" s="6"/>
      <c r="H65" s="27"/>
      <c r="I65" s="25"/>
    </row>
    <row r="66" spans="1:9" s="13" customFormat="1" ht="25.5">
      <c r="A66" s="7"/>
      <c r="B66" s="378" t="s">
        <v>411</v>
      </c>
      <c r="C66" s="152" t="s">
        <v>795</v>
      </c>
      <c r="D66" s="7"/>
      <c r="E66" s="153" t="s">
        <v>484</v>
      </c>
      <c r="F66" s="155">
        <v>300000000</v>
      </c>
      <c r="G66" s="6"/>
      <c r="H66" s="27"/>
      <c r="I66" s="25"/>
    </row>
    <row r="67" spans="1:9" s="13" customFormat="1" ht="38.25">
      <c r="A67" s="7"/>
      <c r="B67" s="378"/>
      <c r="C67" s="152" t="s">
        <v>796</v>
      </c>
      <c r="D67" s="7"/>
      <c r="E67" s="153" t="s">
        <v>484</v>
      </c>
      <c r="F67" s="155">
        <v>750000000</v>
      </c>
      <c r="G67" s="6"/>
      <c r="H67" s="27"/>
      <c r="I67" s="25"/>
    </row>
    <row r="68" spans="1:9" s="13" customFormat="1">
      <c r="A68" s="7"/>
      <c r="B68" s="378"/>
      <c r="C68" s="152" t="s">
        <v>797</v>
      </c>
      <c r="D68" s="7"/>
      <c r="E68" s="153" t="s">
        <v>484</v>
      </c>
      <c r="F68" s="155">
        <v>300000000</v>
      </c>
      <c r="G68" s="6"/>
      <c r="H68" s="27"/>
      <c r="I68" s="25"/>
    </row>
    <row r="69" spans="1:9" s="13" customFormat="1">
      <c r="A69" s="7"/>
      <c r="B69" s="379" t="s">
        <v>412</v>
      </c>
      <c r="C69" s="152" t="s">
        <v>798</v>
      </c>
      <c r="D69" s="7"/>
      <c r="E69" s="277" t="s">
        <v>484</v>
      </c>
      <c r="F69" s="154">
        <v>1600000000</v>
      </c>
      <c r="G69" s="6"/>
      <c r="H69" s="27"/>
      <c r="I69" s="25"/>
    </row>
    <row r="70" spans="1:9" s="13" customFormat="1">
      <c r="A70" s="7">
        <v>4</v>
      </c>
      <c r="B70" s="148" t="s">
        <v>421</v>
      </c>
      <c r="C70" s="149"/>
      <c r="D70" s="7"/>
      <c r="E70" s="277"/>
      <c r="F70" s="162">
        <v>4300000000</v>
      </c>
      <c r="G70" s="6"/>
      <c r="H70" s="27"/>
      <c r="I70" s="25"/>
    </row>
    <row r="71" spans="1:9" s="13" customFormat="1" ht="51">
      <c r="A71" s="7"/>
      <c r="B71" s="375" t="s">
        <v>422</v>
      </c>
      <c r="C71" s="171" t="s">
        <v>875</v>
      </c>
      <c r="D71" s="7"/>
      <c r="E71" s="277"/>
      <c r="F71" s="155">
        <v>1500000000</v>
      </c>
      <c r="G71" s="6"/>
      <c r="H71" s="27"/>
      <c r="I71" s="25"/>
    </row>
    <row r="72" spans="1:9" s="13" customFormat="1" ht="25.5">
      <c r="A72" s="7"/>
      <c r="B72" s="375"/>
      <c r="C72" s="152" t="s">
        <v>799</v>
      </c>
      <c r="D72" s="7"/>
      <c r="E72" s="277" t="s">
        <v>862</v>
      </c>
      <c r="F72" s="157"/>
      <c r="G72" s="6"/>
      <c r="H72" s="27"/>
      <c r="I72" s="25"/>
    </row>
    <row r="73" spans="1:9" s="13" customFormat="1" ht="25.5">
      <c r="A73" s="7"/>
      <c r="B73" s="375"/>
      <c r="C73" s="152" t="s">
        <v>800</v>
      </c>
      <c r="D73" s="7"/>
      <c r="E73" s="277" t="s">
        <v>862</v>
      </c>
      <c r="F73" s="157"/>
      <c r="G73" s="6"/>
      <c r="H73" s="27"/>
      <c r="I73" s="25"/>
    </row>
    <row r="74" spans="1:9" s="2" customFormat="1" ht="38.25">
      <c r="A74" s="54" t="s">
        <v>244</v>
      </c>
      <c r="B74" s="375"/>
      <c r="C74" s="152" t="s">
        <v>801</v>
      </c>
      <c r="D74" s="54"/>
      <c r="E74" s="277" t="s">
        <v>862</v>
      </c>
      <c r="F74" s="157"/>
      <c r="G74" s="18"/>
      <c r="H74" s="28"/>
      <c r="I74" s="269"/>
    </row>
    <row r="75" spans="1:9" s="13" customFormat="1" ht="38.25">
      <c r="A75" s="7"/>
      <c r="B75" s="375"/>
      <c r="C75" s="152" t="s">
        <v>802</v>
      </c>
      <c r="D75" s="7"/>
      <c r="E75" s="277" t="s">
        <v>430</v>
      </c>
      <c r="F75" s="157"/>
      <c r="G75" s="6"/>
      <c r="H75" s="27"/>
      <c r="I75" s="25"/>
    </row>
    <row r="76" spans="1:9" s="13" customFormat="1" ht="25.5">
      <c r="A76" s="7"/>
      <c r="B76" s="375"/>
      <c r="C76" s="152" t="s">
        <v>803</v>
      </c>
      <c r="D76" s="7"/>
      <c r="E76" s="277" t="s">
        <v>862</v>
      </c>
      <c r="F76" s="157"/>
      <c r="G76" s="6"/>
      <c r="H76" s="27"/>
      <c r="I76" s="25"/>
    </row>
    <row r="77" spans="1:9" s="13" customFormat="1" ht="25.5">
      <c r="A77" s="7"/>
      <c r="B77" s="375"/>
      <c r="C77" s="152" t="s">
        <v>804</v>
      </c>
      <c r="D77" s="7"/>
      <c r="E77" s="277" t="s">
        <v>862</v>
      </c>
      <c r="F77" s="157"/>
      <c r="G77" s="6"/>
      <c r="H77" s="27"/>
      <c r="I77" s="25"/>
    </row>
    <row r="78" spans="1:9" s="13" customFormat="1" ht="25.5">
      <c r="A78" s="7"/>
      <c r="B78" s="375"/>
      <c r="C78" s="172" t="s">
        <v>876</v>
      </c>
      <c r="D78" s="7"/>
      <c r="E78" s="150" t="s">
        <v>484</v>
      </c>
      <c r="F78" s="157"/>
      <c r="G78" s="6"/>
      <c r="H78" s="27"/>
      <c r="I78" s="25"/>
    </row>
    <row r="79" spans="1:9" s="13" customFormat="1" ht="38.25">
      <c r="A79" s="7"/>
      <c r="B79" s="374" t="s">
        <v>423</v>
      </c>
      <c r="C79" s="172" t="s">
        <v>877</v>
      </c>
      <c r="D79" s="7"/>
      <c r="E79" s="277"/>
      <c r="F79" s="155">
        <v>1000000000</v>
      </c>
      <c r="G79" s="6"/>
      <c r="H79" s="27"/>
      <c r="I79" s="25"/>
    </row>
    <row r="80" spans="1:9" s="13" customFormat="1" ht="25.5">
      <c r="A80" s="7"/>
      <c r="B80" s="374"/>
      <c r="C80" s="152" t="s">
        <v>805</v>
      </c>
      <c r="D80" s="7"/>
      <c r="E80" s="277" t="s">
        <v>562</v>
      </c>
      <c r="F80" s="157"/>
      <c r="G80" s="6"/>
      <c r="H80" s="27"/>
      <c r="I80" s="25"/>
    </row>
    <row r="81" spans="1:9" s="13" customFormat="1" ht="25.5">
      <c r="A81" s="7"/>
      <c r="B81" s="374"/>
      <c r="C81" s="152" t="s">
        <v>806</v>
      </c>
      <c r="D81" s="7"/>
      <c r="E81" s="277"/>
      <c r="F81" s="157"/>
      <c r="G81" s="6"/>
      <c r="H81" s="27"/>
      <c r="I81" s="25"/>
    </row>
    <row r="82" spans="1:9" s="13" customFormat="1" ht="25.5">
      <c r="A82" s="7"/>
      <c r="B82" s="374"/>
      <c r="C82" s="152" t="s">
        <v>807</v>
      </c>
      <c r="D82" s="7"/>
      <c r="E82" s="277" t="s">
        <v>562</v>
      </c>
      <c r="F82" s="157"/>
      <c r="G82" s="6"/>
      <c r="H82" s="27"/>
      <c r="I82" s="25"/>
    </row>
    <row r="83" spans="1:9" s="13" customFormat="1" ht="38.25">
      <c r="A83" s="7"/>
      <c r="B83" s="374"/>
      <c r="C83" s="152" t="s">
        <v>808</v>
      </c>
      <c r="D83" s="7"/>
      <c r="E83" s="277" t="s">
        <v>862</v>
      </c>
      <c r="F83" s="157"/>
      <c r="G83" s="6"/>
      <c r="H83" s="27"/>
      <c r="I83" s="25"/>
    </row>
    <row r="84" spans="1:9" s="13" customFormat="1" ht="38.25">
      <c r="A84" s="7"/>
      <c r="B84" s="374"/>
      <c r="C84" s="152" t="s">
        <v>809</v>
      </c>
      <c r="D84" s="7"/>
      <c r="E84" s="277" t="s">
        <v>862</v>
      </c>
      <c r="F84" s="157"/>
      <c r="G84" s="6"/>
      <c r="H84" s="27"/>
      <c r="I84" s="25"/>
    </row>
    <row r="85" spans="1:9" s="13" customFormat="1" ht="25.5">
      <c r="A85" s="7"/>
      <c r="B85" s="374"/>
      <c r="C85" s="152" t="s">
        <v>810</v>
      </c>
      <c r="D85" s="7"/>
      <c r="E85" s="277" t="s">
        <v>862</v>
      </c>
      <c r="F85" s="157"/>
      <c r="G85" s="6"/>
      <c r="H85" s="27"/>
      <c r="I85" s="25"/>
    </row>
    <row r="86" spans="1:9" s="13" customFormat="1" ht="25.5">
      <c r="A86" s="7"/>
      <c r="B86" s="374"/>
      <c r="C86" s="152" t="s">
        <v>811</v>
      </c>
      <c r="D86" s="7"/>
      <c r="E86" s="150" t="s">
        <v>484</v>
      </c>
      <c r="F86" s="157"/>
      <c r="G86" s="6"/>
      <c r="H86" s="27"/>
      <c r="I86" s="25"/>
    </row>
    <row r="87" spans="1:9" s="13" customFormat="1" ht="38.25">
      <c r="A87" s="7"/>
      <c r="B87" s="374"/>
      <c r="C87" s="152" t="s">
        <v>812</v>
      </c>
      <c r="D87" s="7"/>
      <c r="E87" s="150" t="s">
        <v>484</v>
      </c>
      <c r="F87" s="157"/>
      <c r="G87" s="6"/>
      <c r="H87" s="27"/>
      <c r="I87" s="25"/>
    </row>
    <row r="88" spans="1:9" s="13" customFormat="1" ht="25.5">
      <c r="A88" s="7"/>
      <c r="B88" s="374"/>
      <c r="C88" s="152" t="s">
        <v>813</v>
      </c>
      <c r="D88" s="7"/>
      <c r="E88" s="150" t="s">
        <v>484</v>
      </c>
      <c r="F88" s="157"/>
      <c r="G88" s="6"/>
      <c r="H88" s="27"/>
      <c r="I88" s="25"/>
    </row>
    <row r="89" spans="1:9" s="13" customFormat="1" ht="25.5">
      <c r="A89" s="7"/>
      <c r="B89" s="374"/>
      <c r="C89" s="173" t="s">
        <v>878</v>
      </c>
      <c r="D89" s="7"/>
      <c r="E89" s="150" t="s">
        <v>484</v>
      </c>
      <c r="F89" s="157"/>
      <c r="G89" s="6"/>
      <c r="H89" s="27"/>
      <c r="I89" s="25"/>
    </row>
    <row r="90" spans="1:9" s="13" customFormat="1" ht="38.25">
      <c r="A90" s="7"/>
      <c r="B90" s="375" t="s">
        <v>424</v>
      </c>
      <c r="C90" s="173" t="s">
        <v>879</v>
      </c>
      <c r="D90" s="7"/>
      <c r="E90" s="150" t="s">
        <v>484</v>
      </c>
      <c r="F90" s="155">
        <v>1500000000</v>
      </c>
      <c r="G90" s="6"/>
      <c r="H90" s="27"/>
      <c r="I90" s="25"/>
    </row>
    <row r="91" spans="1:9" s="13" customFormat="1" ht="38.25">
      <c r="A91" s="7"/>
      <c r="B91" s="375"/>
      <c r="C91" s="160" t="s">
        <v>814</v>
      </c>
      <c r="D91" s="7"/>
      <c r="E91" s="277" t="s">
        <v>862</v>
      </c>
      <c r="F91" s="157"/>
      <c r="G91" s="6"/>
      <c r="H91" s="27"/>
      <c r="I91" s="25"/>
    </row>
    <row r="92" spans="1:9" s="13" customFormat="1" ht="51">
      <c r="A92" s="7"/>
      <c r="B92" s="375"/>
      <c r="C92" s="160" t="s">
        <v>815</v>
      </c>
      <c r="D92" s="7"/>
      <c r="E92" s="277" t="s">
        <v>862</v>
      </c>
      <c r="F92" s="157"/>
      <c r="G92" s="6"/>
      <c r="H92" s="27"/>
      <c r="I92" s="25"/>
    </row>
    <row r="93" spans="1:9" s="13" customFormat="1" ht="38.25">
      <c r="A93" s="7"/>
      <c r="B93" s="375"/>
      <c r="C93" s="160" t="s">
        <v>816</v>
      </c>
      <c r="D93" s="7"/>
      <c r="E93" s="277" t="s">
        <v>862</v>
      </c>
      <c r="F93" s="157"/>
      <c r="G93" s="6"/>
      <c r="H93" s="27"/>
      <c r="I93" s="25"/>
    </row>
    <row r="94" spans="1:9" s="13" customFormat="1" ht="63.75">
      <c r="A94" s="7"/>
      <c r="B94" s="375"/>
      <c r="C94" s="160" t="s">
        <v>817</v>
      </c>
      <c r="D94" s="7"/>
      <c r="E94" s="277" t="s">
        <v>862</v>
      </c>
      <c r="F94" s="157"/>
      <c r="G94" s="6"/>
      <c r="H94" s="27"/>
      <c r="I94" s="25"/>
    </row>
    <row r="95" spans="1:9" s="13" customFormat="1" ht="38.25">
      <c r="A95" s="7"/>
      <c r="B95" s="375"/>
      <c r="C95" s="160" t="s">
        <v>818</v>
      </c>
      <c r="D95" s="7"/>
      <c r="E95" s="277" t="s">
        <v>862</v>
      </c>
      <c r="F95" s="157"/>
      <c r="G95" s="6"/>
      <c r="H95" s="27"/>
      <c r="I95" s="25"/>
    </row>
    <row r="96" spans="1:9" s="2" customFormat="1" ht="38.25">
      <c r="A96" s="54" t="s">
        <v>244</v>
      </c>
      <c r="B96" s="375"/>
      <c r="C96" s="160" t="s">
        <v>819</v>
      </c>
      <c r="D96" s="54"/>
      <c r="E96" s="277" t="s">
        <v>862</v>
      </c>
      <c r="F96" s="157"/>
      <c r="G96" s="18"/>
      <c r="H96" s="28"/>
      <c r="I96" s="269"/>
    </row>
    <row r="97" spans="1:9" s="13" customFormat="1" ht="25.5">
      <c r="A97" s="7"/>
      <c r="B97" s="375"/>
      <c r="C97" s="174" t="s">
        <v>880</v>
      </c>
      <c r="D97" s="7"/>
      <c r="E97" s="150" t="s">
        <v>484</v>
      </c>
      <c r="F97" s="157"/>
      <c r="G97" s="6"/>
      <c r="H97" s="27"/>
      <c r="I97" s="25"/>
    </row>
    <row r="98" spans="1:9" s="13" customFormat="1" ht="25.5">
      <c r="A98" s="7"/>
      <c r="B98" s="375" t="s">
        <v>425</v>
      </c>
      <c r="C98" s="175" t="s">
        <v>881</v>
      </c>
      <c r="D98" s="7"/>
      <c r="E98" s="277" t="s">
        <v>863</v>
      </c>
      <c r="F98" s="155">
        <v>300000000</v>
      </c>
      <c r="G98" s="6"/>
      <c r="H98" s="27"/>
      <c r="I98" s="25"/>
    </row>
    <row r="99" spans="1:9" s="13" customFormat="1">
      <c r="A99" s="7">
        <v>5</v>
      </c>
      <c r="B99" s="148" t="s">
        <v>7</v>
      </c>
      <c r="C99" s="149"/>
      <c r="D99" s="7"/>
      <c r="E99" s="163"/>
      <c r="F99" s="164">
        <v>1036533000</v>
      </c>
      <c r="G99" s="6"/>
      <c r="H99" s="27"/>
      <c r="I99" s="25"/>
    </row>
    <row r="100" spans="1:9" s="13" customFormat="1" ht="25.5">
      <c r="A100" s="7"/>
      <c r="B100" s="374" t="s">
        <v>234</v>
      </c>
      <c r="C100" s="152" t="s">
        <v>820</v>
      </c>
      <c r="D100" s="7"/>
      <c r="E100" s="163" t="s">
        <v>864</v>
      </c>
      <c r="F100" s="165">
        <v>3510000</v>
      </c>
      <c r="G100" s="6"/>
      <c r="H100" s="27"/>
      <c r="I100" s="25"/>
    </row>
    <row r="101" spans="1:9" s="13" customFormat="1" ht="25.5">
      <c r="A101" s="7"/>
      <c r="B101" s="374" t="s">
        <v>725</v>
      </c>
      <c r="C101" s="152" t="s">
        <v>821</v>
      </c>
      <c r="D101" s="7"/>
      <c r="E101" s="163" t="s">
        <v>864</v>
      </c>
      <c r="F101" s="165">
        <v>100000000</v>
      </c>
      <c r="G101" s="6"/>
      <c r="H101" s="27"/>
      <c r="I101" s="25"/>
    </row>
    <row r="102" spans="1:9" s="13" customFormat="1" ht="25.5">
      <c r="A102" s="7"/>
      <c r="B102" s="374" t="s">
        <v>172</v>
      </c>
      <c r="C102" s="152" t="s">
        <v>822</v>
      </c>
      <c r="D102" s="7"/>
      <c r="E102" s="163" t="s">
        <v>865</v>
      </c>
      <c r="F102" s="165">
        <v>110000000</v>
      </c>
      <c r="G102" s="6"/>
      <c r="H102" s="27"/>
      <c r="I102" s="25"/>
    </row>
    <row r="103" spans="1:9" s="13" customFormat="1" ht="25.5">
      <c r="A103" s="7"/>
      <c r="B103" s="374" t="s">
        <v>726</v>
      </c>
      <c r="C103" s="152" t="s">
        <v>822</v>
      </c>
      <c r="D103" s="7"/>
      <c r="E103" s="163" t="s">
        <v>864</v>
      </c>
      <c r="F103" s="165">
        <v>80000000</v>
      </c>
      <c r="G103" s="6"/>
      <c r="H103" s="27"/>
      <c r="I103" s="25"/>
    </row>
    <row r="104" spans="1:9" s="13" customFormat="1">
      <c r="A104" s="7"/>
      <c r="B104" s="374" t="s">
        <v>727</v>
      </c>
      <c r="C104" s="152" t="s">
        <v>823</v>
      </c>
      <c r="D104" s="7"/>
      <c r="E104" s="163" t="s">
        <v>864</v>
      </c>
      <c r="F104" s="165">
        <v>120863000</v>
      </c>
      <c r="G104" s="6"/>
      <c r="H104" s="27"/>
      <c r="I104" s="25"/>
    </row>
    <row r="105" spans="1:9" s="13" customFormat="1" ht="25.5">
      <c r="A105" s="7"/>
      <c r="B105" s="374" t="s">
        <v>728</v>
      </c>
      <c r="C105" s="152" t="s">
        <v>824</v>
      </c>
      <c r="D105" s="7"/>
      <c r="E105" s="163" t="s">
        <v>866</v>
      </c>
      <c r="F105" s="165">
        <v>34400000</v>
      </c>
      <c r="G105" s="6"/>
      <c r="H105" s="27"/>
      <c r="I105" s="25"/>
    </row>
    <row r="106" spans="1:9" s="13" customFormat="1" ht="25.5">
      <c r="A106" s="7"/>
      <c r="B106" s="374" t="s">
        <v>729</v>
      </c>
      <c r="C106" s="152" t="s">
        <v>821</v>
      </c>
      <c r="D106" s="7"/>
      <c r="E106" s="163" t="s">
        <v>864</v>
      </c>
      <c r="F106" s="165">
        <v>38000000</v>
      </c>
      <c r="G106" s="6"/>
      <c r="H106" s="27"/>
      <c r="I106" s="25"/>
    </row>
    <row r="107" spans="1:9" s="13" customFormat="1" ht="25.5">
      <c r="A107" s="7"/>
      <c r="B107" s="374" t="s">
        <v>730</v>
      </c>
      <c r="C107" s="152" t="s">
        <v>825</v>
      </c>
      <c r="D107" s="7"/>
      <c r="E107" s="163" t="s">
        <v>864</v>
      </c>
      <c r="F107" s="166">
        <v>7000000</v>
      </c>
      <c r="G107" s="6"/>
      <c r="H107" s="27"/>
      <c r="I107" s="25"/>
    </row>
    <row r="108" spans="1:9" s="13" customFormat="1">
      <c r="A108" s="7"/>
      <c r="B108" s="374" t="s">
        <v>731</v>
      </c>
      <c r="C108" s="152" t="s">
        <v>826</v>
      </c>
      <c r="D108" s="7"/>
      <c r="E108" s="163" t="s">
        <v>867</v>
      </c>
      <c r="F108" s="165">
        <v>20000000</v>
      </c>
      <c r="G108" s="6"/>
      <c r="H108" s="27"/>
      <c r="I108" s="25"/>
    </row>
    <row r="109" spans="1:9" s="13" customFormat="1" ht="25.5">
      <c r="A109" s="7"/>
      <c r="B109" s="374" t="s">
        <v>732</v>
      </c>
      <c r="C109" s="152" t="s">
        <v>827</v>
      </c>
      <c r="D109" s="7"/>
      <c r="E109" s="163" t="s">
        <v>867</v>
      </c>
      <c r="F109" s="165">
        <v>522760000</v>
      </c>
      <c r="G109" s="6"/>
      <c r="H109" s="27"/>
      <c r="I109" s="25"/>
    </row>
    <row r="110" spans="1:9" s="13" customFormat="1">
      <c r="A110" s="7">
        <v>6</v>
      </c>
      <c r="B110" s="167" t="s">
        <v>15</v>
      </c>
      <c r="C110" s="152"/>
      <c r="D110" s="7"/>
      <c r="E110" s="277"/>
      <c r="F110" s="164">
        <v>1747740000</v>
      </c>
      <c r="G110" s="6"/>
      <c r="H110" s="27"/>
      <c r="I110" s="25"/>
    </row>
    <row r="111" spans="1:9" s="13" customFormat="1" ht="16.149999999999999" customHeight="1">
      <c r="A111" s="7"/>
      <c r="B111" s="380" t="s">
        <v>733</v>
      </c>
      <c r="C111" s="152"/>
      <c r="D111" s="7"/>
      <c r="E111" s="277"/>
      <c r="F111" s="165">
        <v>60000000</v>
      </c>
      <c r="G111" s="6"/>
      <c r="H111" s="27"/>
      <c r="I111" s="25"/>
    </row>
    <row r="112" spans="1:9" s="13" customFormat="1" ht="16.149999999999999" customHeight="1">
      <c r="A112" s="7"/>
      <c r="B112" s="374" t="s">
        <v>734</v>
      </c>
      <c r="C112" s="152" t="s">
        <v>828</v>
      </c>
      <c r="D112" s="7"/>
      <c r="E112" s="163" t="s">
        <v>864</v>
      </c>
      <c r="F112" s="165">
        <v>20000000</v>
      </c>
      <c r="G112" s="6"/>
      <c r="H112" s="27"/>
      <c r="I112" s="25"/>
    </row>
    <row r="113" spans="1:9" s="13" customFormat="1" ht="16.149999999999999" customHeight="1">
      <c r="A113" s="7"/>
      <c r="B113" s="374" t="s">
        <v>735</v>
      </c>
      <c r="C113" s="152" t="s">
        <v>829</v>
      </c>
      <c r="D113" s="7"/>
      <c r="E113" s="163" t="s">
        <v>864</v>
      </c>
      <c r="F113" s="165">
        <v>61680000</v>
      </c>
      <c r="G113" s="6"/>
      <c r="H113" s="27"/>
      <c r="I113" s="25"/>
    </row>
    <row r="114" spans="1:9" s="13" customFormat="1" ht="16.149999999999999" customHeight="1">
      <c r="A114" s="7"/>
      <c r="B114" s="374" t="s">
        <v>736</v>
      </c>
      <c r="C114" s="152" t="s">
        <v>830</v>
      </c>
      <c r="D114" s="7"/>
      <c r="E114" s="163" t="s">
        <v>864</v>
      </c>
      <c r="F114" s="165">
        <v>345960000</v>
      </c>
      <c r="G114" s="6"/>
      <c r="H114" s="27"/>
      <c r="I114" s="25"/>
    </row>
    <row r="115" spans="1:9" s="13" customFormat="1" ht="16.149999999999999" customHeight="1">
      <c r="A115" s="7"/>
      <c r="B115" s="374" t="s">
        <v>737</v>
      </c>
      <c r="C115" s="152" t="s">
        <v>831</v>
      </c>
      <c r="D115" s="7"/>
      <c r="E115" s="163" t="s">
        <v>868</v>
      </c>
      <c r="F115" s="165">
        <v>33600000</v>
      </c>
      <c r="G115" s="6"/>
      <c r="H115" s="27"/>
      <c r="I115" s="25"/>
    </row>
    <row r="116" spans="1:9" s="13" customFormat="1" ht="16.149999999999999" customHeight="1">
      <c r="A116" s="7"/>
      <c r="B116" s="374" t="s">
        <v>738</v>
      </c>
      <c r="C116" s="152" t="s">
        <v>832</v>
      </c>
      <c r="D116" s="7"/>
      <c r="E116" s="163" t="s">
        <v>864</v>
      </c>
      <c r="F116" s="165">
        <v>750000000</v>
      </c>
      <c r="G116" s="6"/>
      <c r="H116" s="27"/>
      <c r="I116" s="25"/>
    </row>
    <row r="117" spans="1:9" s="13" customFormat="1" ht="16.149999999999999" customHeight="1">
      <c r="A117" s="7"/>
      <c r="B117" s="374" t="s">
        <v>739</v>
      </c>
      <c r="C117" s="152" t="s">
        <v>833</v>
      </c>
      <c r="D117" s="7"/>
      <c r="E117" s="163" t="s">
        <v>864</v>
      </c>
      <c r="F117" s="165">
        <v>126500000</v>
      </c>
      <c r="G117" s="6"/>
      <c r="H117" s="27"/>
      <c r="I117" s="25"/>
    </row>
    <row r="118" spans="1:9" s="13" customFormat="1" ht="16.149999999999999" customHeight="1">
      <c r="A118" s="7"/>
      <c r="B118" s="379" t="s">
        <v>740</v>
      </c>
      <c r="C118" s="152"/>
      <c r="D118" s="7"/>
      <c r="E118" s="163" t="s">
        <v>864</v>
      </c>
      <c r="F118" s="165">
        <v>200000000</v>
      </c>
      <c r="G118" s="6"/>
      <c r="H118" s="27"/>
      <c r="I118" s="25"/>
    </row>
    <row r="119" spans="1:9" s="13" customFormat="1" ht="16.149999999999999" customHeight="1">
      <c r="A119" s="7"/>
      <c r="B119" s="379" t="s">
        <v>741</v>
      </c>
      <c r="C119" s="152"/>
      <c r="D119" s="7"/>
      <c r="E119" s="163" t="s">
        <v>864</v>
      </c>
      <c r="F119" s="165">
        <v>150000000</v>
      </c>
      <c r="G119" s="6"/>
      <c r="H119" s="27"/>
      <c r="I119" s="25"/>
    </row>
    <row r="120" spans="1:9" s="13" customFormat="1" ht="16.149999999999999" customHeight="1">
      <c r="A120" s="7">
        <v>7</v>
      </c>
      <c r="B120" s="167" t="s">
        <v>215</v>
      </c>
      <c r="C120" s="152"/>
      <c r="D120" s="7"/>
      <c r="E120" s="277"/>
      <c r="F120" s="164">
        <v>65000000</v>
      </c>
      <c r="G120" s="6"/>
      <c r="H120" s="27"/>
      <c r="I120" s="25"/>
    </row>
    <row r="121" spans="1:9" s="13" customFormat="1" ht="25.5">
      <c r="A121" s="7"/>
      <c r="B121" s="374" t="s">
        <v>742</v>
      </c>
      <c r="C121" s="152" t="s">
        <v>834</v>
      </c>
      <c r="D121" s="7"/>
      <c r="E121" s="163" t="s">
        <v>864</v>
      </c>
      <c r="F121" s="165">
        <v>65000000</v>
      </c>
      <c r="G121" s="6"/>
      <c r="H121" s="27"/>
      <c r="I121" s="25"/>
    </row>
    <row r="122" spans="1:9" s="13" customFormat="1">
      <c r="A122" s="7">
        <v>8</v>
      </c>
      <c r="B122" s="167" t="s">
        <v>242</v>
      </c>
      <c r="C122" s="152"/>
      <c r="D122" s="7"/>
      <c r="E122" s="163"/>
      <c r="F122" s="164">
        <v>50000000</v>
      </c>
      <c r="G122" s="6"/>
      <c r="H122" s="27"/>
      <c r="I122" s="25"/>
    </row>
    <row r="123" spans="1:9" s="13" customFormat="1">
      <c r="A123" s="7"/>
      <c r="B123" s="374" t="s">
        <v>743</v>
      </c>
      <c r="C123" s="152" t="s">
        <v>835</v>
      </c>
      <c r="D123" s="7"/>
      <c r="E123" s="163" t="s">
        <v>869</v>
      </c>
      <c r="F123" s="166">
        <v>50000000</v>
      </c>
      <c r="G123" s="6"/>
      <c r="H123" s="27"/>
      <c r="I123" s="25"/>
    </row>
    <row r="124" spans="1:9" s="13" customFormat="1" ht="25.5">
      <c r="A124" s="7">
        <v>9</v>
      </c>
      <c r="B124" s="167" t="s">
        <v>486</v>
      </c>
      <c r="C124" s="152"/>
      <c r="D124" s="7"/>
      <c r="E124" s="277"/>
      <c r="F124" s="164">
        <v>450000000</v>
      </c>
      <c r="G124" s="6"/>
      <c r="H124" s="27"/>
      <c r="I124" s="25"/>
    </row>
    <row r="125" spans="1:9" s="13" customFormat="1" ht="63.75">
      <c r="A125" s="7"/>
      <c r="B125" s="374" t="s">
        <v>744</v>
      </c>
      <c r="C125" s="152" t="s">
        <v>836</v>
      </c>
      <c r="D125" s="7"/>
      <c r="E125" s="163" t="s">
        <v>870</v>
      </c>
      <c r="F125" s="166">
        <v>450000000</v>
      </c>
      <c r="G125" s="6"/>
      <c r="H125" s="27"/>
      <c r="I125" s="25"/>
    </row>
    <row r="126" spans="1:9" s="13" customFormat="1" ht="18" customHeight="1">
      <c r="A126" s="2114" t="s">
        <v>9</v>
      </c>
      <c r="B126" s="2115"/>
      <c r="C126" s="2115"/>
      <c r="D126" s="2115"/>
      <c r="E126" s="2116"/>
      <c r="F126" s="11">
        <f>F8+F36+F57+F70+F99+F110+F122+F124+F120</f>
        <v>26289273000</v>
      </c>
      <c r="G126" s="23"/>
      <c r="H126" s="24"/>
      <c r="I126" s="11">
        <f>I96+I74+I52+I8</f>
        <v>0</v>
      </c>
    </row>
    <row r="127" spans="1:9" s="13" customFormat="1">
      <c r="E127" s="16"/>
    </row>
    <row r="128" spans="1:9" s="13" customFormat="1">
      <c r="E128" s="16"/>
    </row>
    <row r="129" spans="5:5" s="13" customFormat="1">
      <c r="E129" s="16"/>
    </row>
    <row r="130" spans="5:5" s="13" customFormat="1">
      <c r="E130" s="16"/>
    </row>
  </sheetData>
  <mergeCells count="8">
    <mergeCell ref="G3:G4"/>
    <mergeCell ref="H3:I3"/>
    <mergeCell ref="A126:E126"/>
    <mergeCell ref="A3:A4"/>
    <mergeCell ref="B3:B4"/>
    <mergeCell ref="C3:C4"/>
    <mergeCell ref="D3:F3"/>
    <mergeCell ref="E62:E64"/>
  </mergeCells>
  <pageMargins left="0.78740157480314965" right="0.78740157480314965" top="0.98425196850393704" bottom="0.78740157480314965" header="0.31496062992125984" footer="0.31496062992125984"/>
  <pageSetup paperSize="10000" scale="65" orientation="landscape" horizontalDpi="4294967292" verticalDpi="0" r:id="rId1"/>
  <headerFooter>
    <oddFooter>&amp;L&amp;"-,Bold"&amp;12&amp;K03-024&amp;N RKPD Prov. Jambi Tahun 2019</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C38F32-4FDC-4323-82E8-2EECE1E3BADC}">
  <dimension ref="A4:J137"/>
  <sheetViews>
    <sheetView topLeftCell="A136" workbookViewId="0">
      <selection activeCell="B53" sqref="B53"/>
    </sheetView>
  </sheetViews>
  <sheetFormatPr defaultColWidth="8.85546875" defaultRowHeight="12.75"/>
  <cols>
    <col min="1" max="1" width="4" style="1" bestFit="1" customWidth="1"/>
    <col min="2" max="2" width="32.5703125" style="1" bestFit="1" customWidth="1"/>
    <col min="3" max="3" width="25.7109375" style="1" customWidth="1"/>
    <col min="4" max="4" width="10.28515625" style="1" bestFit="1" customWidth="1"/>
    <col min="5" max="5" width="21.7109375" style="1" bestFit="1" customWidth="1"/>
    <col min="6" max="6" width="40" style="1" bestFit="1" customWidth="1"/>
    <col min="7" max="7" width="12.85546875" style="1" bestFit="1" customWidth="1"/>
    <col min="8" max="8" width="15" style="1" bestFit="1" customWidth="1"/>
    <col min="9" max="9" width="21.7109375" style="1" bestFit="1" customWidth="1"/>
    <col min="10" max="10" width="37.7109375" style="1" bestFit="1" customWidth="1"/>
    <col min="11" max="16384" width="8.85546875" style="1"/>
  </cols>
  <sheetData>
    <row r="4" spans="1:10" ht="18.75">
      <c r="A4" s="2118" t="s">
        <v>5546</v>
      </c>
      <c r="B4" s="2118"/>
      <c r="C4" s="2118"/>
      <c r="D4" s="2118"/>
      <c r="E4" s="2118"/>
      <c r="F4" s="2118"/>
      <c r="G4" s="2118"/>
      <c r="H4" s="2118"/>
      <c r="I4" s="2118"/>
      <c r="J4" s="2118"/>
    </row>
    <row r="5" spans="1:10" s="17" customFormat="1" ht="15">
      <c r="A5" s="1944"/>
      <c r="B5" s="1944"/>
      <c r="C5" s="1944"/>
      <c r="D5" s="1944"/>
      <c r="E5" s="1944"/>
      <c r="F5" s="1944"/>
      <c r="G5" s="1944"/>
      <c r="H5" s="1944"/>
      <c r="I5" s="1944"/>
      <c r="J5" s="1944"/>
    </row>
    <row r="6" spans="1:10" s="13" customFormat="1" ht="15.75" thickBot="1">
      <c r="A6" s="1943" t="s">
        <v>5547</v>
      </c>
      <c r="B6" s="1943"/>
      <c r="C6" s="1943"/>
      <c r="D6" s="1943"/>
      <c r="E6" s="1943"/>
      <c r="F6" s="1943"/>
      <c r="G6" s="1943"/>
      <c r="H6" s="1943"/>
      <c r="I6" s="1943"/>
      <c r="J6" s="1943"/>
    </row>
    <row r="7" spans="1:10" s="13" customFormat="1" ht="45.75" thickTop="1">
      <c r="A7" s="1938" t="s">
        <v>0</v>
      </c>
      <c r="B7" s="1948" t="s">
        <v>5548</v>
      </c>
      <c r="C7" s="1945" t="s">
        <v>5549</v>
      </c>
      <c r="D7" s="1948" t="s">
        <v>5550</v>
      </c>
      <c r="E7" s="1945"/>
      <c r="F7" s="1945"/>
      <c r="G7" s="1947"/>
      <c r="H7" s="1938" t="s">
        <v>6</v>
      </c>
      <c r="I7" s="1948" t="s">
        <v>5551</v>
      </c>
      <c r="J7" s="1947"/>
    </row>
    <row r="8" spans="1:10" s="2" customFormat="1" ht="15">
      <c r="A8" s="1937"/>
      <c r="B8" s="1946"/>
      <c r="C8" s="1946"/>
      <c r="D8" s="1941"/>
      <c r="E8" s="1940"/>
      <c r="F8" s="1940"/>
      <c r="G8" s="1939"/>
      <c r="H8" s="1937"/>
      <c r="I8" s="1941"/>
      <c r="J8" s="1939"/>
    </row>
    <row r="9" spans="1:10" s="13" customFormat="1" ht="30">
      <c r="A9" s="1937"/>
      <c r="B9" s="1946"/>
      <c r="C9" s="1946"/>
      <c r="D9" s="1936" t="s">
        <v>3</v>
      </c>
      <c r="E9" s="1936" t="s">
        <v>4</v>
      </c>
      <c r="F9" s="1936" t="s">
        <v>5552</v>
      </c>
      <c r="G9" s="1936" t="s">
        <v>5553</v>
      </c>
      <c r="H9" s="1937"/>
      <c r="I9" s="1936" t="s">
        <v>4</v>
      </c>
      <c r="J9" s="1936" t="s">
        <v>5554</v>
      </c>
    </row>
    <row r="10" spans="1:10" s="13" customFormat="1" ht="15">
      <c r="A10" s="1937"/>
      <c r="B10" s="1946"/>
      <c r="C10" s="1946"/>
      <c r="D10" s="1937"/>
      <c r="E10" s="1937"/>
      <c r="F10" s="1937"/>
      <c r="G10" s="1937"/>
      <c r="H10" s="1937"/>
      <c r="I10" s="1937"/>
      <c r="J10" s="1937"/>
    </row>
    <row r="11" spans="1:10" s="13" customFormat="1" ht="15">
      <c r="A11" s="1937"/>
      <c r="B11" s="1946"/>
      <c r="C11" s="1946"/>
      <c r="D11" s="1937"/>
      <c r="E11" s="1937"/>
      <c r="F11" s="1937"/>
      <c r="G11" s="1937"/>
      <c r="H11" s="1937"/>
      <c r="I11" s="1937"/>
      <c r="J11" s="1937"/>
    </row>
    <row r="12" spans="1:10" s="13" customFormat="1" ht="15">
      <c r="A12" s="1937"/>
      <c r="B12" s="1946"/>
      <c r="C12" s="1946"/>
      <c r="D12" s="1937"/>
      <c r="E12" s="1937"/>
      <c r="F12" s="1937"/>
      <c r="G12" s="1937"/>
      <c r="H12" s="1937"/>
      <c r="I12" s="1937"/>
      <c r="J12" s="1937"/>
    </row>
    <row r="13" spans="1:10" s="13" customFormat="1" ht="15">
      <c r="A13" s="1950">
        <v>1</v>
      </c>
      <c r="B13" s="1935"/>
      <c r="C13" s="1934">
        <v>3</v>
      </c>
      <c r="D13" s="1951">
        <v>4</v>
      </c>
      <c r="E13" s="1952">
        <v>5</v>
      </c>
      <c r="F13" s="1951">
        <v>6</v>
      </c>
      <c r="G13" s="1950">
        <v>7</v>
      </c>
      <c r="H13" s="1950">
        <v>8</v>
      </c>
      <c r="I13" s="1950">
        <v>9</v>
      </c>
      <c r="J13" s="1951">
        <v>10</v>
      </c>
    </row>
    <row r="14" spans="1:10" s="13" customFormat="1" ht="13.5">
      <c r="A14" s="1953"/>
      <c r="B14" s="1954"/>
      <c r="C14" s="1949"/>
      <c r="D14" s="1955"/>
      <c r="E14" s="1955"/>
      <c r="F14" s="1955"/>
      <c r="G14" s="1955"/>
      <c r="H14" s="1955"/>
      <c r="I14" s="1955"/>
      <c r="J14" s="1955"/>
    </row>
    <row r="15" spans="1:10" s="13" customFormat="1" ht="13.5">
      <c r="A15" s="1956" t="s">
        <v>3523</v>
      </c>
      <c r="B15" s="1932"/>
      <c r="C15" s="1932"/>
      <c r="D15" s="1932"/>
      <c r="E15" s="1932"/>
      <c r="F15" s="1957"/>
      <c r="G15" s="1959"/>
      <c r="H15" s="1959"/>
      <c r="I15" s="1959"/>
      <c r="J15" s="1959"/>
    </row>
    <row r="16" spans="1:10" s="13" customFormat="1" ht="27">
      <c r="A16" s="2062" t="s">
        <v>5555</v>
      </c>
      <c r="B16" s="2049" t="s">
        <v>7</v>
      </c>
      <c r="C16" s="2048" t="s">
        <v>5556</v>
      </c>
      <c r="D16" s="2054" t="s">
        <v>8</v>
      </c>
      <c r="E16" s="2055">
        <v>1</v>
      </c>
      <c r="F16" s="2074">
        <v>1033510800</v>
      </c>
      <c r="G16" s="2056" t="s">
        <v>5557</v>
      </c>
      <c r="H16" s="2056"/>
      <c r="I16" s="2055">
        <v>1</v>
      </c>
      <c r="J16" s="2057">
        <v>1136861880</v>
      </c>
    </row>
    <row r="17" spans="1:10" s="13" customFormat="1">
      <c r="A17" s="1961"/>
      <c r="B17" s="1962" t="s">
        <v>3524</v>
      </c>
      <c r="C17" s="1963" t="s">
        <v>5558</v>
      </c>
      <c r="D17" s="1964" t="s">
        <v>2877</v>
      </c>
      <c r="E17" s="1965" t="s">
        <v>3525</v>
      </c>
      <c r="F17" s="1965">
        <v>35200000</v>
      </c>
      <c r="G17" s="1966" t="s">
        <v>5557</v>
      </c>
      <c r="H17" s="1966"/>
      <c r="I17" s="1965" t="s">
        <v>3525</v>
      </c>
      <c r="J17" s="1967">
        <v>38720000</v>
      </c>
    </row>
    <row r="18" spans="1:10" s="13" customFormat="1" ht="25.5">
      <c r="A18" s="1961"/>
      <c r="B18" s="1968" t="s">
        <v>5559</v>
      </c>
      <c r="C18" s="1969" t="s">
        <v>4291</v>
      </c>
      <c r="D18" s="1970" t="s">
        <v>2877</v>
      </c>
      <c r="E18" s="1971" t="s">
        <v>171</v>
      </c>
      <c r="F18" s="2073">
        <v>153000000</v>
      </c>
      <c r="G18" s="1971" t="s">
        <v>5557</v>
      </c>
      <c r="H18" s="1971"/>
      <c r="I18" s="1971" t="s">
        <v>171</v>
      </c>
      <c r="J18" s="1967">
        <v>168300000</v>
      </c>
    </row>
    <row r="19" spans="1:10" s="13" customFormat="1" ht="25.5">
      <c r="A19" s="1961"/>
      <c r="B19" s="1968" t="s">
        <v>3526</v>
      </c>
      <c r="C19" s="1969" t="s">
        <v>5560</v>
      </c>
      <c r="D19" s="1970" t="s">
        <v>2877</v>
      </c>
      <c r="E19" s="1971" t="s">
        <v>360</v>
      </c>
      <c r="F19" s="2073">
        <v>171284000</v>
      </c>
      <c r="G19" s="1971" t="s">
        <v>5557</v>
      </c>
      <c r="H19" s="1971"/>
      <c r="I19" s="1971" t="s">
        <v>360</v>
      </c>
      <c r="J19" s="1967">
        <v>188412400.00000003</v>
      </c>
    </row>
    <row r="20" spans="1:10" s="2" customFormat="1" ht="25.5">
      <c r="A20" s="1961"/>
      <c r="B20" s="1968" t="s">
        <v>5561</v>
      </c>
      <c r="C20" s="1969" t="s">
        <v>3527</v>
      </c>
      <c r="D20" s="1970" t="s">
        <v>2877</v>
      </c>
      <c r="E20" s="1971" t="s">
        <v>171</v>
      </c>
      <c r="F20" s="2073">
        <v>60000000</v>
      </c>
      <c r="G20" s="1971" t="s">
        <v>5557</v>
      </c>
      <c r="H20" s="1971"/>
      <c r="I20" s="1971" t="s">
        <v>171</v>
      </c>
      <c r="J20" s="1967">
        <v>66000000.000000007</v>
      </c>
    </row>
    <row r="21" spans="1:10" s="977" customFormat="1" ht="13.5">
      <c r="A21" s="1977"/>
      <c r="B21" s="1962" t="s">
        <v>3528</v>
      </c>
      <c r="C21" s="1963" t="s">
        <v>1521</v>
      </c>
      <c r="D21" s="1964" t="s">
        <v>2877</v>
      </c>
      <c r="E21" s="1966" t="s">
        <v>5562</v>
      </c>
      <c r="F21" s="1965">
        <v>66610700</v>
      </c>
      <c r="G21" s="1966" t="s">
        <v>5557</v>
      </c>
      <c r="H21" s="1966"/>
      <c r="I21" s="1966" t="s">
        <v>5562</v>
      </c>
      <c r="J21" s="1967">
        <v>73271770</v>
      </c>
    </row>
    <row r="22" spans="1:10" s="13" customFormat="1" ht="25.5">
      <c r="A22" s="1977"/>
      <c r="B22" s="1968" t="s">
        <v>3529</v>
      </c>
      <c r="C22" s="1969" t="s">
        <v>1370</v>
      </c>
      <c r="D22" s="1970" t="s">
        <v>2877</v>
      </c>
      <c r="E22" s="1971" t="s">
        <v>5563</v>
      </c>
      <c r="F22" s="2073">
        <v>33306100</v>
      </c>
      <c r="G22" s="1971" t="s">
        <v>5557</v>
      </c>
      <c r="H22" s="1971"/>
      <c r="I22" s="1971" t="s">
        <v>5563</v>
      </c>
      <c r="J22" s="1967">
        <v>36636710</v>
      </c>
    </row>
    <row r="23" spans="1:10" s="13" customFormat="1" ht="38.25">
      <c r="A23" s="1977"/>
      <c r="B23" s="1968" t="s">
        <v>3398</v>
      </c>
      <c r="C23" s="1969" t="s">
        <v>1372</v>
      </c>
      <c r="D23" s="1970" t="s">
        <v>2877</v>
      </c>
      <c r="E23" s="1971" t="s">
        <v>360</v>
      </c>
      <c r="F23" s="2073">
        <v>3000000</v>
      </c>
      <c r="G23" s="1971" t="s">
        <v>5557</v>
      </c>
      <c r="H23" s="1971"/>
      <c r="I23" s="1971" t="s">
        <v>360</v>
      </c>
      <c r="J23" s="1972">
        <v>3300000.0000000005</v>
      </c>
    </row>
    <row r="24" spans="1:10" s="13" customFormat="1" ht="13.5">
      <c r="A24" s="1977"/>
      <c r="B24" s="2066"/>
      <c r="C24" s="1973"/>
      <c r="D24" s="1974"/>
      <c r="E24" s="1974"/>
      <c r="F24" s="1975"/>
      <c r="G24" s="1974"/>
      <c r="H24" s="1974"/>
      <c r="I24" s="1974"/>
      <c r="J24" s="1975"/>
    </row>
    <row r="25" spans="1:10" s="13" customFormat="1" ht="25.5">
      <c r="A25" s="1977"/>
      <c r="B25" s="1979" t="s">
        <v>3009</v>
      </c>
      <c r="C25" s="1980" t="s">
        <v>5564</v>
      </c>
      <c r="D25" s="1970" t="s">
        <v>2877</v>
      </c>
      <c r="E25" s="1971" t="s">
        <v>360</v>
      </c>
      <c r="F25" s="2073">
        <v>56400000</v>
      </c>
      <c r="G25" s="1971" t="s">
        <v>5557</v>
      </c>
      <c r="H25" s="1971"/>
      <c r="I25" s="1971" t="s">
        <v>360</v>
      </c>
      <c r="J25" s="1967">
        <v>62040000.000000007</v>
      </c>
    </row>
    <row r="26" spans="1:10" s="13" customFormat="1" ht="25.5">
      <c r="A26" s="1977"/>
      <c r="B26" s="1968" t="s">
        <v>3530</v>
      </c>
      <c r="C26" s="1969" t="s">
        <v>4299</v>
      </c>
      <c r="D26" s="1970" t="s">
        <v>2877</v>
      </c>
      <c r="E26" s="1971" t="s">
        <v>171</v>
      </c>
      <c r="F26" s="2073">
        <v>19200000</v>
      </c>
      <c r="G26" s="1971" t="s">
        <v>5557</v>
      </c>
      <c r="H26" s="1971"/>
      <c r="I26" s="1971" t="s">
        <v>171</v>
      </c>
      <c r="J26" s="1967">
        <v>21120000</v>
      </c>
    </row>
    <row r="27" spans="1:10" s="13" customFormat="1" ht="13.5">
      <c r="A27" s="1977"/>
      <c r="B27" s="1962" t="s">
        <v>3531</v>
      </c>
      <c r="C27" s="1963" t="s">
        <v>5164</v>
      </c>
      <c r="D27" s="1964" t="s">
        <v>2877</v>
      </c>
      <c r="E27" s="1966" t="s">
        <v>360</v>
      </c>
      <c r="F27" s="1965">
        <v>76350000</v>
      </c>
      <c r="G27" s="1966" t="s">
        <v>5557</v>
      </c>
      <c r="H27" s="1966"/>
      <c r="I27" s="1966" t="s">
        <v>360</v>
      </c>
      <c r="J27" s="1967">
        <v>83985000</v>
      </c>
    </row>
    <row r="28" spans="1:10" s="13" customFormat="1" ht="25.5">
      <c r="A28" s="1977"/>
      <c r="B28" s="1968" t="s">
        <v>3532</v>
      </c>
      <c r="C28" s="1969" t="s">
        <v>5565</v>
      </c>
      <c r="D28" s="1970" t="s">
        <v>2877</v>
      </c>
      <c r="E28" s="1971" t="s">
        <v>360</v>
      </c>
      <c r="F28" s="2073">
        <v>359160000</v>
      </c>
      <c r="G28" s="1971" t="s">
        <v>5557</v>
      </c>
      <c r="H28" s="1971"/>
      <c r="I28" s="1971" t="s">
        <v>360</v>
      </c>
      <c r="J28" s="1967">
        <v>395076000.00000006</v>
      </c>
    </row>
    <row r="29" spans="1:10" s="2" customFormat="1" ht="13.5">
      <c r="A29" s="1985"/>
      <c r="B29" s="1986"/>
      <c r="C29" s="1987"/>
      <c r="D29" s="1988"/>
      <c r="E29" s="1988"/>
      <c r="F29" s="1989"/>
      <c r="G29" s="1988"/>
      <c r="H29" s="1988"/>
      <c r="I29" s="1988"/>
      <c r="J29" s="1989"/>
    </row>
    <row r="30" spans="1:10" s="13" customFormat="1" ht="27">
      <c r="A30" s="2062" t="s">
        <v>5566</v>
      </c>
      <c r="B30" s="2049" t="s">
        <v>15</v>
      </c>
      <c r="C30" s="2048" t="s">
        <v>5567</v>
      </c>
      <c r="D30" s="2058" t="s">
        <v>2877</v>
      </c>
      <c r="E30" s="2055">
        <v>1</v>
      </c>
      <c r="F30" s="2059">
        <v>1233070000</v>
      </c>
      <c r="G30" s="2056" t="s">
        <v>5557</v>
      </c>
      <c r="H30" s="2056"/>
      <c r="I30" s="2055">
        <v>1</v>
      </c>
      <c r="J30" s="2059">
        <v>861377000</v>
      </c>
    </row>
    <row r="31" spans="1:10" s="2" customFormat="1" ht="25.5">
      <c r="A31" s="1977"/>
      <c r="B31" s="1968" t="s">
        <v>1543</v>
      </c>
      <c r="C31" s="1969" t="s">
        <v>5568</v>
      </c>
      <c r="D31" s="1970" t="s">
        <v>2877</v>
      </c>
      <c r="E31" s="1971" t="s">
        <v>13</v>
      </c>
      <c r="F31" s="1972">
        <v>0</v>
      </c>
      <c r="G31" s="1971" t="s">
        <v>5557</v>
      </c>
      <c r="H31" s="1971"/>
      <c r="I31" s="1971" t="s">
        <v>13</v>
      </c>
      <c r="J31" s="1972">
        <v>0</v>
      </c>
    </row>
    <row r="32" spans="1:10" s="13" customFormat="1" ht="25.5">
      <c r="A32" s="1977"/>
      <c r="B32" s="1968" t="s">
        <v>3533</v>
      </c>
      <c r="C32" s="1969" t="s">
        <v>5569</v>
      </c>
      <c r="D32" s="1970" t="s">
        <v>2877</v>
      </c>
      <c r="E32" s="1971" t="s">
        <v>355</v>
      </c>
      <c r="F32" s="2073">
        <v>450000000</v>
      </c>
      <c r="G32" s="1971" t="s">
        <v>5557</v>
      </c>
      <c r="H32" s="1971"/>
      <c r="I32" s="1971" t="s">
        <v>13</v>
      </c>
      <c r="J32" s="1972">
        <v>0</v>
      </c>
    </row>
    <row r="33" spans="1:10" s="2" customFormat="1" ht="25.5">
      <c r="A33" s="1977"/>
      <c r="B33" s="1979" t="s">
        <v>1545</v>
      </c>
      <c r="C33" s="1969" t="s">
        <v>5570</v>
      </c>
      <c r="D33" s="1970" t="s">
        <v>2877</v>
      </c>
      <c r="E33" s="1971" t="s">
        <v>13</v>
      </c>
      <c r="F33" s="1972">
        <v>0</v>
      </c>
      <c r="G33" s="1971" t="s">
        <v>5557</v>
      </c>
      <c r="H33" s="1971"/>
      <c r="I33" s="1971" t="s">
        <v>13</v>
      </c>
      <c r="J33" s="1972">
        <v>0</v>
      </c>
    </row>
    <row r="34" spans="1:10" s="13" customFormat="1" ht="25.5">
      <c r="A34" s="1977"/>
      <c r="B34" s="1968" t="s">
        <v>5571</v>
      </c>
      <c r="C34" s="1969" t="s">
        <v>5572</v>
      </c>
      <c r="D34" s="1970" t="s">
        <v>2877</v>
      </c>
      <c r="E34" s="1971" t="s">
        <v>3525</v>
      </c>
      <c r="F34" s="2073">
        <v>140500000</v>
      </c>
      <c r="G34" s="1971" t="s">
        <v>5557</v>
      </c>
      <c r="H34" s="1971"/>
      <c r="I34" s="1971" t="s">
        <v>3525</v>
      </c>
      <c r="J34" s="1967">
        <v>154550000</v>
      </c>
    </row>
    <row r="35" spans="1:10" s="2" customFormat="1" ht="13.5">
      <c r="A35" s="1977"/>
      <c r="B35" s="1962" t="s">
        <v>469</v>
      </c>
      <c r="C35" s="1963" t="s">
        <v>5573</v>
      </c>
      <c r="D35" s="1970" t="s">
        <v>2877</v>
      </c>
      <c r="E35" s="1971" t="s">
        <v>3525</v>
      </c>
      <c r="F35" s="1965">
        <v>66500000</v>
      </c>
      <c r="G35" s="1971" t="s">
        <v>5557</v>
      </c>
      <c r="H35" s="1971"/>
      <c r="I35" s="1971" t="s">
        <v>3525</v>
      </c>
      <c r="J35" s="1967">
        <v>73150000</v>
      </c>
    </row>
    <row r="36" spans="1:10" s="13" customFormat="1" ht="13.5">
      <c r="A36" s="1977"/>
      <c r="B36" s="1962" t="s">
        <v>1168</v>
      </c>
      <c r="C36" s="1963" t="s">
        <v>356</v>
      </c>
      <c r="D36" s="1970" t="s">
        <v>2877</v>
      </c>
      <c r="E36" s="1971" t="s">
        <v>3525</v>
      </c>
      <c r="F36" s="2073">
        <v>0</v>
      </c>
      <c r="G36" s="1971" t="s">
        <v>5557</v>
      </c>
      <c r="H36" s="1971"/>
      <c r="I36" s="1971" t="s">
        <v>3525</v>
      </c>
      <c r="J36" s="1967">
        <v>0</v>
      </c>
    </row>
    <row r="37" spans="1:10" s="13" customFormat="1" ht="25.5">
      <c r="A37" s="1991"/>
      <c r="B37" s="1968" t="s">
        <v>5574</v>
      </c>
      <c r="C37" s="1969" t="s">
        <v>3534</v>
      </c>
      <c r="D37" s="1970" t="s">
        <v>2877</v>
      </c>
      <c r="E37" s="1971" t="s">
        <v>3525</v>
      </c>
      <c r="F37" s="2073">
        <v>103600000</v>
      </c>
      <c r="G37" s="1971" t="s">
        <v>5557</v>
      </c>
      <c r="H37" s="1971"/>
      <c r="I37" s="1971" t="s">
        <v>3525</v>
      </c>
      <c r="J37" s="1967">
        <v>113960000.00000001</v>
      </c>
    </row>
    <row r="38" spans="1:10" s="13" customFormat="1" ht="25.5">
      <c r="A38" s="1991"/>
      <c r="B38" s="1968" t="s">
        <v>5575</v>
      </c>
      <c r="C38" s="1969" t="s">
        <v>359</v>
      </c>
      <c r="D38" s="1970" t="s">
        <v>2877</v>
      </c>
      <c r="E38" s="1971" t="s">
        <v>3525</v>
      </c>
      <c r="F38" s="2073">
        <v>277470000</v>
      </c>
      <c r="G38" s="1971" t="s">
        <v>5557</v>
      </c>
      <c r="H38" s="1971"/>
      <c r="I38" s="1971" t="s">
        <v>3525</v>
      </c>
      <c r="J38" s="1967">
        <v>305217000</v>
      </c>
    </row>
    <row r="39" spans="1:10" s="13" customFormat="1" ht="25.5">
      <c r="A39" s="1991"/>
      <c r="B39" s="1968" t="s">
        <v>5576</v>
      </c>
      <c r="C39" s="1969" t="s">
        <v>362</v>
      </c>
      <c r="D39" s="1970" t="s">
        <v>2877</v>
      </c>
      <c r="E39" s="1971" t="s">
        <v>3525</v>
      </c>
      <c r="F39" s="2073">
        <v>65000000</v>
      </c>
      <c r="G39" s="1971" t="s">
        <v>5557</v>
      </c>
      <c r="H39" s="1971"/>
      <c r="I39" s="1971" t="s">
        <v>3525</v>
      </c>
      <c r="J39" s="1967">
        <v>71500000</v>
      </c>
    </row>
    <row r="40" spans="1:10" s="13" customFormat="1" ht="25.5">
      <c r="A40" s="2065"/>
      <c r="B40" s="1968" t="s">
        <v>4168</v>
      </c>
      <c r="C40" s="1969" t="s">
        <v>5577</v>
      </c>
      <c r="D40" s="1970" t="s">
        <v>2877</v>
      </c>
      <c r="E40" s="1971" t="s">
        <v>3525</v>
      </c>
      <c r="F40" s="2073">
        <v>130000000</v>
      </c>
      <c r="G40" s="1971" t="s">
        <v>5557</v>
      </c>
      <c r="H40" s="1971"/>
      <c r="I40" s="1971" t="s">
        <v>3525</v>
      </c>
      <c r="J40" s="1967">
        <v>143000000</v>
      </c>
    </row>
    <row r="41" spans="1:10" s="13" customFormat="1">
      <c r="A41" s="1992"/>
      <c r="B41" s="1993"/>
      <c r="C41" s="1994"/>
      <c r="D41" s="1988"/>
      <c r="E41" s="1988"/>
      <c r="F41" s="1989"/>
      <c r="G41" s="1988"/>
      <c r="H41" s="1988"/>
      <c r="I41" s="1988"/>
      <c r="J41" s="1989"/>
    </row>
    <row r="42" spans="1:10" s="13" customFormat="1" ht="27">
      <c r="A42" s="1990" t="s">
        <v>5578</v>
      </c>
      <c r="B42" s="2049" t="s">
        <v>5579</v>
      </c>
      <c r="C42" s="2048" t="s">
        <v>5580</v>
      </c>
      <c r="D42" s="2060" t="s">
        <v>2877</v>
      </c>
      <c r="E42" s="2055">
        <v>1</v>
      </c>
      <c r="F42" s="2074">
        <v>66000000</v>
      </c>
      <c r="G42" s="2056" t="s">
        <v>5557</v>
      </c>
      <c r="H42" s="2056"/>
      <c r="I42" s="2055">
        <v>1</v>
      </c>
      <c r="J42" s="2059">
        <v>72600000</v>
      </c>
    </row>
    <row r="43" spans="1:10" s="13" customFormat="1" ht="25.5">
      <c r="A43" s="1978"/>
      <c r="B43" s="1968" t="s">
        <v>5581</v>
      </c>
      <c r="C43" s="1969" t="s">
        <v>3536</v>
      </c>
      <c r="D43" s="1933" t="s">
        <v>2877</v>
      </c>
      <c r="E43" s="1971" t="s">
        <v>3537</v>
      </c>
      <c r="F43" s="2073">
        <v>66000000</v>
      </c>
      <c r="G43" s="1971" t="s">
        <v>5557</v>
      </c>
      <c r="H43" s="1971"/>
      <c r="I43" s="1971" t="s">
        <v>3537</v>
      </c>
      <c r="J43" s="1967">
        <v>72600000</v>
      </c>
    </row>
    <row r="44" spans="1:10" s="13" customFormat="1" ht="13.5">
      <c r="A44" s="1992"/>
      <c r="B44" s="1995"/>
      <c r="C44" s="1987"/>
      <c r="D44" s="1988"/>
      <c r="E44" s="1988"/>
      <c r="F44" s="1989"/>
      <c r="G44" s="1988"/>
      <c r="H44" s="1988"/>
      <c r="I44" s="1988"/>
      <c r="J44" s="1989"/>
    </row>
    <row r="45" spans="1:10" s="13" customFormat="1" ht="27">
      <c r="A45" s="1990" t="s">
        <v>5582</v>
      </c>
      <c r="B45" s="2049" t="s">
        <v>5583</v>
      </c>
      <c r="C45" s="2048" t="s">
        <v>5584</v>
      </c>
      <c r="D45" s="2058" t="s">
        <v>2877</v>
      </c>
      <c r="E45" s="2055">
        <v>1</v>
      </c>
      <c r="F45" s="2074">
        <v>46760000</v>
      </c>
      <c r="G45" s="2056" t="s">
        <v>5557</v>
      </c>
      <c r="H45" s="2056"/>
      <c r="I45" s="2055">
        <v>1</v>
      </c>
      <c r="J45" s="2059">
        <v>51436000.000000007</v>
      </c>
    </row>
    <row r="46" spans="1:10" s="13" customFormat="1">
      <c r="A46" s="1978"/>
      <c r="B46" s="1996" t="s">
        <v>3538</v>
      </c>
      <c r="C46" s="1976" t="s">
        <v>3539</v>
      </c>
      <c r="D46" s="1997" t="s">
        <v>2877</v>
      </c>
      <c r="E46" s="1971" t="s">
        <v>171</v>
      </c>
      <c r="F46" s="2073">
        <v>46760000</v>
      </c>
      <c r="G46" s="1971" t="s">
        <v>5557</v>
      </c>
      <c r="H46" s="1971"/>
      <c r="I46" s="1971" t="s">
        <v>171</v>
      </c>
      <c r="J46" s="1967">
        <v>51436000.000000007</v>
      </c>
    </row>
    <row r="47" spans="1:10" s="13" customFormat="1">
      <c r="A47" s="1992"/>
      <c r="B47" s="1993"/>
      <c r="C47" s="1994"/>
      <c r="D47" s="1988"/>
      <c r="E47" s="1988"/>
      <c r="F47" s="1989"/>
      <c r="G47" s="1988"/>
      <c r="H47" s="1988"/>
      <c r="I47" s="1988"/>
      <c r="J47" s="1989"/>
    </row>
    <row r="48" spans="1:10" ht="40.5">
      <c r="A48" s="1990" t="s">
        <v>5585</v>
      </c>
      <c r="B48" s="2049" t="s">
        <v>5586</v>
      </c>
      <c r="C48" s="2048" t="s">
        <v>5587</v>
      </c>
      <c r="D48" s="2058" t="s">
        <v>2877</v>
      </c>
      <c r="E48" s="2055">
        <v>1</v>
      </c>
      <c r="F48" s="2059">
        <v>101865000</v>
      </c>
      <c r="G48" s="2056" t="s">
        <v>5557</v>
      </c>
      <c r="H48" s="2056"/>
      <c r="I48" s="2055">
        <v>1</v>
      </c>
      <c r="J48" s="2059">
        <v>112051500.00000001</v>
      </c>
    </row>
    <row r="49" spans="1:10" ht="13.5">
      <c r="A49" s="1978"/>
      <c r="B49" s="2049"/>
      <c r="C49" s="2082"/>
      <c r="D49" s="1981"/>
      <c r="E49" s="1981"/>
      <c r="F49" s="1982"/>
      <c r="G49" s="1981"/>
      <c r="H49" s="1981"/>
      <c r="I49" s="1981"/>
      <c r="J49" s="1982"/>
    </row>
    <row r="50" spans="1:10" ht="25.5">
      <c r="A50" s="1978"/>
      <c r="B50" s="1968" t="s">
        <v>5588</v>
      </c>
      <c r="C50" s="1969" t="s">
        <v>5589</v>
      </c>
      <c r="D50" s="1970" t="s">
        <v>2877</v>
      </c>
      <c r="E50" s="1998" t="s">
        <v>171</v>
      </c>
      <c r="F50" s="1972">
        <v>101865000</v>
      </c>
      <c r="G50" s="1971" t="s">
        <v>5557</v>
      </c>
      <c r="H50" s="1971"/>
      <c r="I50" s="1998" t="s">
        <v>171</v>
      </c>
      <c r="J50" s="1972">
        <v>112051500.00000001</v>
      </c>
    </row>
    <row r="51" spans="1:10">
      <c r="A51" s="1978"/>
      <c r="B51" s="1984"/>
      <c r="C51" s="1980"/>
      <c r="D51" s="1999"/>
      <c r="E51" s="1999"/>
      <c r="F51" s="2000"/>
      <c r="G51" s="1999"/>
      <c r="H51" s="1999"/>
      <c r="I51" s="1999"/>
      <c r="J51" s="2061"/>
    </row>
    <row r="52" spans="1:10">
      <c r="A52" s="1992"/>
      <c r="B52" s="1993"/>
      <c r="C52" s="1994"/>
      <c r="D52" s="2001"/>
      <c r="E52" s="2001"/>
      <c r="F52" s="2002"/>
      <c r="G52" s="2001"/>
      <c r="H52" s="2001"/>
      <c r="I52" s="2001"/>
      <c r="J52" s="2002"/>
    </row>
    <row r="53" spans="1:10" ht="27">
      <c r="A53" s="2003" t="s">
        <v>5590</v>
      </c>
      <c r="B53" s="1942" t="s">
        <v>5591</v>
      </c>
      <c r="C53" s="2067" t="s">
        <v>5592</v>
      </c>
      <c r="D53" s="1971"/>
      <c r="E53" s="1998" t="s">
        <v>5593</v>
      </c>
      <c r="F53" s="2045">
        <v>3968794200</v>
      </c>
      <c r="G53" s="2044"/>
      <c r="H53" s="2044"/>
      <c r="I53" s="1998" t="s">
        <v>5594</v>
      </c>
      <c r="J53" s="2045">
        <v>4365673620</v>
      </c>
    </row>
    <row r="54" spans="1:10" ht="25.5">
      <c r="A54" s="1983"/>
      <c r="B54" s="2049"/>
      <c r="C54" s="1968" t="s">
        <v>5595</v>
      </c>
      <c r="D54" s="1971"/>
      <c r="E54" s="2046" t="s">
        <v>5596</v>
      </c>
      <c r="F54" s="2047"/>
      <c r="G54" s="1971"/>
      <c r="H54" s="1971"/>
      <c r="I54" s="2046" t="s">
        <v>5597</v>
      </c>
      <c r="J54" s="2047"/>
    </row>
    <row r="55" spans="1:10" ht="13.5">
      <c r="A55" s="1983"/>
      <c r="B55" s="2049"/>
      <c r="C55" s="1968" t="s">
        <v>5598</v>
      </c>
      <c r="D55" s="1971"/>
      <c r="E55" s="1998" t="s">
        <v>5599</v>
      </c>
      <c r="F55" s="2047"/>
      <c r="G55" s="1971"/>
      <c r="H55" s="1971"/>
      <c r="I55" s="1998" t="s">
        <v>5600</v>
      </c>
      <c r="J55" s="2047"/>
    </row>
    <row r="56" spans="1:10" ht="13.5">
      <c r="A56" s="1983"/>
      <c r="B56" s="2049"/>
      <c r="C56" s="1968" t="s">
        <v>5601</v>
      </c>
      <c r="D56" s="1971"/>
      <c r="E56" s="1998" t="s">
        <v>5602</v>
      </c>
      <c r="F56" s="1982"/>
      <c r="G56" s="1971"/>
      <c r="H56" s="1971"/>
      <c r="I56" s="1998" t="s">
        <v>5603</v>
      </c>
      <c r="J56" s="1982"/>
    </row>
    <row r="57" spans="1:10" ht="25.5">
      <c r="A57" s="1983"/>
      <c r="B57" s="2049"/>
      <c r="C57" s="1968" t="s">
        <v>5604</v>
      </c>
      <c r="D57" s="1971"/>
      <c r="E57" s="2050">
        <v>0.15</v>
      </c>
      <c r="F57" s="2032"/>
      <c r="G57" s="1966"/>
      <c r="H57" s="1966"/>
      <c r="I57" s="2050">
        <v>0.14000000000000001</v>
      </c>
      <c r="J57" s="2032"/>
    </row>
    <row r="58" spans="1:10" ht="13.5">
      <c r="A58" s="1983"/>
      <c r="B58" s="2049"/>
      <c r="C58" s="1962" t="s">
        <v>5605</v>
      </c>
      <c r="D58" s="1966"/>
      <c r="E58" s="2019" t="s">
        <v>5606</v>
      </c>
      <c r="F58" s="2032"/>
      <c r="G58" s="1966"/>
      <c r="H58" s="1966"/>
      <c r="I58" s="2019" t="s">
        <v>5607</v>
      </c>
      <c r="J58" s="2032"/>
    </row>
    <row r="59" spans="1:10" ht="25.5">
      <c r="A59" s="1983"/>
      <c r="B59" s="2049"/>
      <c r="C59" s="1984" t="s">
        <v>5608</v>
      </c>
      <c r="D59" s="1999"/>
      <c r="E59" s="2008" t="s">
        <v>5609</v>
      </c>
      <c r="F59" s="1982"/>
      <c r="G59" s="1981"/>
      <c r="H59" s="1981"/>
      <c r="I59" s="2008" t="s">
        <v>5609</v>
      </c>
      <c r="J59" s="1982"/>
    </row>
    <row r="60" spans="1:10" ht="25.5">
      <c r="A60" s="2004"/>
      <c r="B60" s="2049"/>
      <c r="C60" s="1968" t="s">
        <v>5610</v>
      </c>
      <c r="D60" s="1971"/>
      <c r="E60" s="1998" t="s">
        <v>5611</v>
      </c>
      <c r="F60" s="2020"/>
      <c r="G60" s="1971"/>
      <c r="H60" s="1971"/>
      <c r="I60" s="1998" t="s">
        <v>5611</v>
      </c>
      <c r="J60" s="2020"/>
    </row>
    <row r="61" spans="1:10" ht="13.5">
      <c r="A61" s="2004"/>
      <c r="B61" s="2049"/>
      <c r="C61" s="2068" t="s">
        <v>5612</v>
      </c>
      <c r="D61" s="1966"/>
      <c r="E61" s="2019" t="s">
        <v>5613</v>
      </c>
      <c r="F61" s="2032"/>
      <c r="G61" s="1966"/>
      <c r="H61" s="1966"/>
      <c r="I61" s="2019" t="s">
        <v>5614</v>
      </c>
      <c r="J61" s="2032"/>
    </row>
    <row r="62" spans="1:10" ht="25.5">
      <c r="A62" s="2004"/>
      <c r="B62" s="2049"/>
      <c r="C62" s="1968" t="s">
        <v>5615</v>
      </c>
      <c r="D62" s="1971"/>
      <c r="E62" s="1998" t="s">
        <v>5616</v>
      </c>
      <c r="F62" s="2020"/>
      <c r="G62" s="1971"/>
      <c r="H62" s="1971"/>
      <c r="I62" s="1998" t="s">
        <v>5616</v>
      </c>
      <c r="J62" s="2020"/>
    </row>
    <row r="63" spans="1:10" ht="25.5">
      <c r="A63" s="2004"/>
      <c r="B63" s="2049"/>
      <c r="C63" s="1962" t="s">
        <v>5617</v>
      </c>
      <c r="D63" s="1966"/>
      <c r="E63" s="2019" t="s">
        <v>5618</v>
      </c>
      <c r="F63" s="2032"/>
      <c r="G63" s="1966"/>
      <c r="H63" s="1966"/>
      <c r="I63" s="2019" t="s">
        <v>5618</v>
      </c>
      <c r="J63" s="2032"/>
    </row>
    <row r="64" spans="1:10" ht="25.5">
      <c r="A64" s="2004"/>
      <c r="B64" s="2049"/>
      <c r="C64" s="1984" t="s">
        <v>5619</v>
      </c>
      <c r="D64" s="1999"/>
      <c r="E64" s="2008" t="s">
        <v>5620</v>
      </c>
      <c r="F64" s="2000"/>
      <c r="G64" s="1999"/>
      <c r="H64" s="1999"/>
      <c r="I64" s="2008" t="s">
        <v>5621</v>
      </c>
      <c r="J64" s="2000"/>
    </row>
    <row r="65" spans="1:10" ht="25.5">
      <c r="A65" s="2004"/>
      <c r="B65" s="2049"/>
      <c r="C65" s="1968" t="s">
        <v>5622</v>
      </c>
      <c r="D65" s="1971"/>
      <c r="E65" s="2051" t="s">
        <v>5623</v>
      </c>
      <c r="F65" s="2020"/>
      <c r="G65" s="1971"/>
      <c r="H65" s="1971"/>
      <c r="I65" s="2051" t="s">
        <v>5624</v>
      </c>
      <c r="J65" s="2020"/>
    </row>
    <row r="66" spans="1:10" ht="25.5">
      <c r="A66" s="2004"/>
      <c r="B66" s="2049"/>
      <c r="C66" s="2068" t="s">
        <v>5625</v>
      </c>
      <c r="D66" s="1966"/>
      <c r="E66" s="2019" t="s">
        <v>5626</v>
      </c>
      <c r="F66" s="2032"/>
      <c r="G66" s="1966"/>
      <c r="H66" s="1966"/>
      <c r="I66" s="2019" t="s">
        <v>5627</v>
      </c>
      <c r="J66" s="2032"/>
    </row>
    <row r="67" spans="1:10" ht="38.25">
      <c r="A67" s="2004"/>
      <c r="B67" s="2049"/>
      <c r="C67" s="2066" t="s">
        <v>5628</v>
      </c>
      <c r="D67" s="1999"/>
      <c r="E67" s="2052">
        <v>0.75</v>
      </c>
      <c r="F67" s="2000"/>
      <c r="G67" s="1999"/>
      <c r="H67" s="1999"/>
      <c r="I67" s="2052">
        <v>0.77</v>
      </c>
      <c r="J67" s="2000"/>
    </row>
    <row r="68" spans="1:10">
      <c r="A68" s="2005"/>
      <c r="B68" s="1993"/>
      <c r="C68" s="1994"/>
      <c r="D68" s="2017"/>
      <c r="E68" s="2007"/>
      <c r="F68" s="2002"/>
      <c r="G68" s="2001"/>
      <c r="H68" s="2007"/>
      <c r="I68" s="2007"/>
      <c r="J68" s="2002"/>
    </row>
    <row r="69" spans="1:10" ht="25.5">
      <c r="A69" s="2004"/>
      <c r="B69" s="1984" t="s">
        <v>5629</v>
      </c>
      <c r="C69" s="1980" t="s">
        <v>5630</v>
      </c>
      <c r="D69" s="2008" t="s">
        <v>8</v>
      </c>
      <c r="E69" s="2009" t="s">
        <v>3545</v>
      </c>
      <c r="F69" s="2075">
        <v>112360000</v>
      </c>
      <c r="G69" s="1999" t="s">
        <v>5557</v>
      </c>
      <c r="H69" s="2010"/>
      <c r="I69" s="2009" t="s">
        <v>3545</v>
      </c>
      <c r="J69" s="1972">
        <v>123596000.00000001</v>
      </c>
    </row>
    <row r="70" spans="1:10">
      <c r="A70" s="2004"/>
      <c r="B70" s="1984"/>
      <c r="C70" s="1980"/>
      <c r="D70" s="2008"/>
      <c r="E70" s="2010"/>
      <c r="F70" s="2075"/>
      <c r="G70" s="1999"/>
      <c r="H70" s="2010"/>
      <c r="I70" s="2010"/>
      <c r="J70" s="2000"/>
    </row>
    <row r="71" spans="1:10" ht="13.5">
      <c r="A71" s="2005"/>
      <c r="B71" s="2006"/>
      <c r="C71" s="1987"/>
      <c r="D71" s="2001"/>
      <c r="E71" s="2007"/>
      <c r="F71" s="2076"/>
      <c r="G71" s="2001"/>
      <c r="H71" s="2007"/>
      <c r="I71" s="2007"/>
      <c r="J71" s="2002"/>
    </row>
    <row r="72" spans="1:10" ht="25.5">
      <c r="A72" s="2004"/>
      <c r="B72" s="1984" t="s">
        <v>5631</v>
      </c>
      <c r="C72" s="1980" t="s">
        <v>5632</v>
      </c>
      <c r="D72" s="2008" t="s">
        <v>8</v>
      </c>
      <c r="E72" s="2009" t="s">
        <v>2060</v>
      </c>
      <c r="F72" s="2075">
        <v>300000000</v>
      </c>
      <c r="G72" s="1999" t="s">
        <v>5557</v>
      </c>
      <c r="H72" s="2010"/>
      <c r="I72" s="2009" t="s">
        <v>2060</v>
      </c>
      <c r="J72" s="1972">
        <v>330000000</v>
      </c>
    </row>
    <row r="73" spans="1:10" ht="25.5">
      <c r="A73" s="2004"/>
      <c r="B73" s="2037"/>
      <c r="C73" s="1980" t="s">
        <v>5633</v>
      </c>
      <c r="D73" s="2008"/>
      <c r="E73" s="2009" t="s">
        <v>367</v>
      </c>
      <c r="F73" s="2075"/>
      <c r="G73" s="1999"/>
      <c r="H73" s="2010"/>
      <c r="I73" s="2009" t="s">
        <v>367</v>
      </c>
      <c r="J73" s="2063"/>
    </row>
    <row r="74" spans="1:10">
      <c r="A74" s="2005"/>
      <c r="B74" s="1993"/>
      <c r="C74" s="1994"/>
      <c r="D74" s="2017"/>
      <c r="E74" s="2007"/>
      <c r="F74" s="2076"/>
      <c r="G74" s="2001"/>
      <c r="H74" s="2007"/>
      <c r="I74" s="2007"/>
      <c r="J74" s="2002"/>
    </row>
    <row r="75" spans="1:10" ht="25.5">
      <c r="A75" s="2004"/>
      <c r="B75" s="1984" t="s">
        <v>3548</v>
      </c>
      <c r="C75" s="1980" t="s">
        <v>5634</v>
      </c>
      <c r="D75" s="1998" t="s">
        <v>8</v>
      </c>
      <c r="E75" s="2009" t="s">
        <v>2062</v>
      </c>
      <c r="F75" s="2073">
        <v>147913140</v>
      </c>
      <c r="G75" s="1971" t="s">
        <v>5557</v>
      </c>
      <c r="H75" s="2013"/>
      <c r="I75" s="2009" t="s">
        <v>2062</v>
      </c>
      <c r="J75" s="1972">
        <v>162704454</v>
      </c>
    </row>
    <row r="76" spans="1:10" ht="25.5">
      <c r="A76" s="2004"/>
      <c r="B76" s="1984"/>
      <c r="C76" s="1963" t="s">
        <v>5635</v>
      </c>
      <c r="D76" s="2008"/>
      <c r="E76" s="2031" t="s">
        <v>367</v>
      </c>
      <c r="F76" s="2075"/>
      <c r="G76" s="1999"/>
      <c r="H76" s="2010"/>
      <c r="I76" s="2031" t="s">
        <v>367</v>
      </c>
      <c r="J76" s="2000"/>
    </row>
    <row r="77" spans="1:10" ht="51">
      <c r="A77" s="2004"/>
      <c r="B77" s="1984"/>
      <c r="C77" s="1968" t="s">
        <v>5636</v>
      </c>
      <c r="D77" s="2008"/>
      <c r="E77" s="2010" t="s">
        <v>484</v>
      </c>
      <c r="F77" s="2075"/>
      <c r="G77" s="1999"/>
      <c r="H77" s="2010"/>
      <c r="I77" s="2010" t="s">
        <v>484</v>
      </c>
      <c r="J77" s="2000"/>
    </row>
    <row r="78" spans="1:10">
      <c r="A78" s="2004"/>
      <c r="B78" s="1984"/>
      <c r="C78" s="2066"/>
      <c r="D78" s="2014"/>
      <c r="E78" s="2010"/>
      <c r="F78" s="2077"/>
      <c r="G78" s="2016"/>
      <c r="H78" s="2015"/>
      <c r="I78" s="2010"/>
      <c r="J78" s="2061"/>
    </row>
    <row r="79" spans="1:10">
      <c r="A79" s="2005"/>
      <c r="B79" s="1993"/>
      <c r="C79" s="1994"/>
      <c r="D79" s="2017"/>
      <c r="E79" s="2007"/>
      <c r="F79" s="2076"/>
      <c r="G79" s="2001"/>
      <c r="H79" s="2007"/>
      <c r="I79" s="2007"/>
      <c r="J79" s="2002"/>
    </row>
    <row r="80" spans="1:10" ht="25.5">
      <c r="A80" s="2004"/>
      <c r="B80" s="1979" t="s">
        <v>3550</v>
      </c>
      <c r="C80" s="1980" t="s">
        <v>5637</v>
      </c>
      <c r="D80" s="1998" t="s">
        <v>8</v>
      </c>
      <c r="E80" s="2009" t="s">
        <v>3551</v>
      </c>
      <c r="F80" s="2073">
        <v>173880000</v>
      </c>
      <c r="G80" s="1971" t="s">
        <v>5557</v>
      </c>
      <c r="H80" s="2013"/>
      <c r="I80" s="2009" t="s">
        <v>3551</v>
      </c>
      <c r="J80" s="1972">
        <v>191268000.00000003</v>
      </c>
    </row>
    <row r="81" spans="1:10" ht="25.5">
      <c r="A81" s="2004"/>
      <c r="B81" s="2011"/>
      <c r="C81" s="1969" t="s">
        <v>5638</v>
      </c>
      <c r="D81" s="1999"/>
      <c r="E81" s="2031" t="s">
        <v>2062</v>
      </c>
      <c r="F81" s="2075"/>
      <c r="G81" s="1999"/>
      <c r="H81" s="2010"/>
      <c r="I81" s="2031" t="s">
        <v>2062</v>
      </c>
      <c r="J81" s="2000"/>
    </row>
    <row r="82" spans="1:10" ht="25.5">
      <c r="A82" s="2004"/>
      <c r="B82" s="2011"/>
      <c r="C82" s="1969" t="s">
        <v>5639</v>
      </c>
      <c r="D82" s="1999"/>
      <c r="E82" s="2013" t="s">
        <v>484</v>
      </c>
      <c r="F82" s="2075"/>
      <c r="G82" s="1999"/>
      <c r="H82" s="2010"/>
      <c r="I82" s="2013" t="s">
        <v>484</v>
      </c>
      <c r="J82" s="2000"/>
    </row>
    <row r="83" spans="1:10" ht="25.5">
      <c r="A83" s="2004"/>
      <c r="B83" s="2011"/>
      <c r="C83" s="1969" t="s">
        <v>5640</v>
      </c>
      <c r="D83" s="1999"/>
      <c r="E83" s="2013" t="s">
        <v>484</v>
      </c>
      <c r="F83" s="2075"/>
      <c r="G83" s="1999"/>
      <c r="H83" s="2010"/>
      <c r="I83" s="2013" t="s">
        <v>484</v>
      </c>
      <c r="J83" s="2000"/>
    </row>
    <row r="84" spans="1:10" ht="38.25">
      <c r="A84" s="2004"/>
      <c r="B84" s="2011"/>
      <c r="C84" s="1968" t="s">
        <v>5641</v>
      </c>
      <c r="D84" s="1999"/>
      <c r="E84" s="2013" t="s">
        <v>484</v>
      </c>
      <c r="F84" s="2075"/>
      <c r="G84" s="1999"/>
      <c r="H84" s="2010"/>
      <c r="I84" s="2013" t="s">
        <v>484</v>
      </c>
      <c r="J84" s="2000"/>
    </row>
    <row r="85" spans="1:10">
      <c r="A85" s="2004"/>
      <c r="B85" s="2011"/>
      <c r="C85" s="2066"/>
      <c r="D85" s="1999"/>
      <c r="E85" s="2015"/>
      <c r="F85" s="2075"/>
      <c r="G85" s="1999"/>
      <c r="H85" s="2010"/>
      <c r="I85" s="2015"/>
      <c r="J85" s="2000"/>
    </row>
    <row r="86" spans="1:10" ht="38.25">
      <c r="A86" s="2004"/>
      <c r="B86" s="2011"/>
      <c r="C86" s="1968" t="s">
        <v>5642</v>
      </c>
      <c r="D86" s="1999"/>
      <c r="E86" s="2010" t="s">
        <v>484</v>
      </c>
      <c r="F86" s="2075"/>
      <c r="G86" s="1999"/>
      <c r="H86" s="2010"/>
      <c r="I86" s="2010" t="s">
        <v>484</v>
      </c>
      <c r="J86" s="2000"/>
    </row>
    <row r="87" spans="1:10">
      <c r="A87" s="2004"/>
      <c r="B87" s="2011"/>
      <c r="C87" s="2066"/>
      <c r="D87" s="1999"/>
      <c r="E87" s="2010"/>
      <c r="F87" s="2075"/>
      <c r="G87" s="1999"/>
      <c r="H87" s="2010"/>
      <c r="I87" s="2010"/>
      <c r="J87" s="2000"/>
    </row>
    <row r="88" spans="1:10">
      <c r="A88" s="2004"/>
      <c r="B88" s="2036"/>
      <c r="C88" s="1958" t="s">
        <v>5643</v>
      </c>
      <c r="D88" s="1999"/>
      <c r="E88" s="1966" t="s">
        <v>1577</v>
      </c>
      <c r="F88" s="2075"/>
      <c r="G88" s="1999"/>
      <c r="H88" s="1999"/>
      <c r="I88" s="1966" t="s">
        <v>1577</v>
      </c>
      <c r="J88" s="2000"/>
    </row>
    <row r="89" spans="1:10">
      <c r="A89" s="2004"/>
      <c r="B89" s="2036"/>
      <c r="C89" s="1960" t="s">
        <v>5644</v>
      </c>
      <c r="D89" s="2016"/>
      <c r="E89" s="1999" t="s">
        <v>1577</v>
      </c>
      <c r="F89" s="2077"/>
      <c r="G89" s="2016"/>
      <c r="H89" s="2016"/>
      <c r="I89" s="1999" t="s">
        <v>1577</v>
      </c>
      <c r="J89" s="2061"/>
    </row>
    <row r="90" spans="1:10" ht="13.5">
      <c r="A90" s="2005"/>
      <c r="B90" s="2006"/>
      <c r="C90" s="1987"/>
      <c r="D90" s="2001"/>
      <c r="E90" s="2007"/>
      <c r="F90" s="2076"/>
      <c r="G90" s="2001"/>
      <c r="H90" s="2007"/>
      <c r="I90" s="2007"/>
      <c r="J90" s="2002"/>
    </row>
    <row r="91" spans="1:10" ht="25.5">
      <c r="A91" s="2004"/>
      <c r="B91" s="2011" t="s">
        <v>5645</v>
      </c>
      <c r="C91" s="1980" t="s">
        <v>5646</v>
      </c>
      <c r="D91" s="1998" t="s">
        <v>8</v>
      </c>
      <c r="E91" s="2009" t="s">
        <v>484</v>
      </c>
      <c r="F91" s="2073">
        <v>335205060</v>
      </c>
      <c r="G91" s="1971" t="s">
        <v>5557</v>
      </c>
      <c r="H91" s="2013"/>
      <c r="I91" s="2009" t="s">
        <v>484</v>
      </c>
      <c r="J91" s="1972">
        <v>368725566</v>
      </c>
    </row>
    <row r="92" spans="1:10" ht="25.5">
      <c r="A92" s="2004"/>
      <c r="B92" s="2011"/>
      <c r="C92" s="1969" t="s">
        <v>5647</v>
      </c>
      <c r="D92" s="2014"/>
      <c r="E92" s="2012" t="s">
        <v>484</v>
      </c>
      <c r="F92" s="2077"/>
      <c r="G92" s="2016"/>
      <c r="H92" s="2015"/>
      <c r="I92" s="2012" t="s">
        <v>484</v>
      </c>
      <c r="J92" s="2061"/>
    </row>
    <row r="93" spans="1:10">
      <c r="A93" s="2005"/>
      <c r="B93" s="1993"/>
      <c r="C93" s="1994"/>
      <c r="D93" s="2017"/>
      <c r="E93" s="2007"/>
      <c r="F93" s="2076"/>
      <c r="G93" s="2001"/>
      <c r="H93" s="2007"/>
      <c r="I93" s="2007"/>
      <c r="J93" s="2002"/>
    </row>
    <row r="94" spans="1:10" ht="25.5">
      <c r="A94" s="2004"/>
      <c r="B94" s="1968" t="s">
        <v>5648</v>
      </c>
      <c r="C94" s="2053" t="s">
        <v>5649</v>
      </c>
      <c r="D94" s="1998" t="s">
        <v>8</v>
      </c>
      <c r="E94" s="2009" t="s">
        <v>484</v>
      </c>
      <c r="F94" s="2073">
        <v>203300000</v>
      </c>
      <c r="G94" s="1971" t="s">
        <v>5557</v>
      </c>
      <c r="H94" s="2013"/>
      <c r="I94" s="2009" t="s">
        <v>484</v>
      </c>
      <c r="J94" s="1972">
        <v>223630000.00000003</v>
      </c>
    </row>
    <row r="95" spans="1:10">
      <c r="A95" s="2004"/>
      <c r="B95" s="1984"/>
      <c r="C95" s="2018" t="s">
        <v>5650</v>
      </c>
      <c r="D95" s="2008"/>
      <c r="E95" s="1965" t="s">
        <v>484</v>
      </c>
      <c r="F95" s="2075"/>
      <c r="G95" s="1999"/>
      <c r="H95" s="2010"/>
      <c r="I95" s="1965" t="s">
        <v>484</v>
      </c>
      <c r="J95" s="2000"/>
    </row>
    <row r="96" spans="1:10" ht="25.5">
      <c r="A96" s="2004"/>
      <c r="B96" s="1984"/>
      <c r="C96" s="2021" t="s">
        <v>5651</v>
      </c>
      <c r="D96" s="2008"/>
      <c r="E96" s="2009" t="s">
        <v>484</v>
      </c>
      <c r="F96" s="2075"/>
      <c r="G96" s="1999"/>
      <c r="H96" s="2010"/>
      <c r="I96" s="2009" t="s">
        <v>484</v>
      </c>
      <c r="J96" s="2000"/>
    </row>
    <row r="97" spans="1:10" ht="25.5">
      <c r="A97" s="2004"/>
      <c r="B97" s="1984"/>
      <c r="C97" s="2021" t="s">
        <v>5652</v>
      </c>
      <c r="D97" s="2008"/>
      <c r="E97" s="1965" t="s">
        <v>484</v>
      </c>
      <c r="F97" s="2075"/>
      <c r="G97" s="1999"/>
      <c r="H97" s="2010"/>
      <c r="I97" s="1965" t="s">
        <v>484</v>
      </c>
      <c r="J97" s="2000"/>
    </row>
    <row r="98" spans="1:10" ht="38.25">
      <c r="A98" s="2004"/>
      <c r="B98" s="1984"/>
      <c r="C98" s="2021" t="s">
        <v>5653</v>
      </c>
      <c r="D98" s="2014"/>
      <c r="E98" s="2009" t="s">
        <v>484</v>
      </c>
      <c r="F98" s="2077"/>
      <c r="G98" s="2016"/>
      <c r="H98" s="2015"/>
      <c r="I98" s="2009" t="s">
        <v>484</v>
      </c>
      <c r="J98" s="2061"/>
    </row>
    <row r="99" spans="1:10">
      <c r="A99" s="2005"/>
      <c r="B99" s="1993"/>
      <c r="C99" s="2022"/>
      <c r="D99" s="2001"/>
      <c r="E99" s="2007"/>
      <c r="F99" s="2076"/>
      <c r="G99" s="2001"/>
      <c r="H99" s="2007"/>
      <c r="I99" s="2007"/>
      <c r="J99" s="2002"/>
    </row>
    <row r="100" spans="1:10" ht="25.5">
      <c r="A100" s="2004"/>
      <c r="B100" s="1984" t="s">
        <v>5654</v>
      </c>
      <c r="C100" s="1980" t="s">
        <v>5655</v>
      </c>
      <c r="D100" s="1998" t="s">
        <v>8</v>
      </c>
      <c r="E100" s="2008" t="s">
        <v>5656</v>
      </c>
      <c r="F100" s="2073">
        <v>700000000</v>
      </c>
      <c r="G100" s="1971" t="s">
        <v>5557</v>
      </c>
      <c r="H100" s="1971"/>
      <c r="I100" s="2008" t="s">
        <v>5656</v>
      </c>
      <c r="J100" s="1972">
        <v>770000000.00000012</v>
      </c>
    </row>
    <row r="101" spans="1:10" ht="51">
      <c r="A101" s="2004"/>
      <c r="B101" s="1984"/>
      <c r="C101" s="1969" t="s">
        <v>5657</v>
      </c>
      <c r="D101" s="2008"/>
      <c r="E101" s="2012" t="s">
        <v>484</v>
      </c>
      <c r="F101" s="2075"/>
      <c r="G101" s="1999"/>
      <c r="H101" s="2010"/>
      <c r="I101" s="2012" t="s">
        <v>484</v>
      </c>
      <c r="J101" s="2024"/>
    </row>
    <row r="102" spans="1:10">
      <c r="A102" s="2004"/>
      <c r="B102" s="1984"/>
      <c r="C102" s="1973"/>
      <c r="D102" s="2008"/>
      <c r="E102" s="2015"/>
      <c r="F102" s="2075"/>
      <c r="G102" s="1999"/>
      <c r="H102" s="2010"/>
      <c r="I102" s="2015"/>
      <c r="J102" s="2000"/>
    </row>
    <row r="103" spans="1:10" ht="38.25">
      <c r="A103" s="2004"/>
      <c r="B103" s="1984"/>
      <c r="C103" s="1969" t="s">
        <v>5658</v>
      </c>
      <c r="D103" s="2008"/>
      <c r="E103" s="2013" t="s">
        <v>5659</v>
      </c>
      <c r="F103" s="2075"/>
      <c r="G103" s="1999"/>
      <c r="H103" s="2010"/>
      <c r="I103" s="2013" t="s">
        <v>5660</v>
      </c>
      <c r="J103" s="2024"/>
    </row>
    <row r="104" spans="1:10">
      <c r="A104" s="2004"/>
      <c r="B104" s="1984"/>
      <c r="C104" s="1973"/>
      <c r="D104" s="2008"/>
      <c r="E104" s="2015" t="s">
        <v>5661</v>
      </c>
      <c r="F104" s="2075"/>
      <c r="G104" s="1999"/>
      <c r="H104" s="2010"/>
      <c r="I104" s="2015" t="s">
        <v>5662</v>
      </c>
      <c r="J104" s="2000"/>
    </row>
    <row r="105" spans="1:10" ht="38.25">
      <c r="A105" s="2004"/>
      <c r="B105" s="1984"/>
      <c r="C105" s="1969" t="s">
        <v>5663</v>
      </c>
      <c r="D105" s="2008"/>
      <c r="E105" s="2023" t="s">
        <v>39</v>
      </c>
      <c r="F105" s="2075"/>
      <c r="G105" s="1999"/>
      <c r="H105" s="1999"/>
      <c r="I105" s="2023" t="s">
        <v>39</v>
      </c>
      <c r="J105" s="2000"/>
    </row>
    <row r="106" spans="1:10">
      <c r="A106" s="2004"/>
      <c r="B106" s="1984"/>
      <c r="C106" s="1980"/>
      <c r="D106" s="2008"/>
      <c r="E106" s="2025" t="s">
        <v>5664</v>
      </c>
      <c r="F106" s="2075"/>
      <c r="G106" s="1999"/>
      <c r="H106" s="1999"/>
      <c r="I106" s="2025" t="s">
        <v>5664</v>
      </c>
      <c r="J106" s="2000"/>
    </row>
    <row r="107" spans="1:10" ht="38.25">
      <c r="A107" s="2004"/>
      <c r="B107" s="1984"/>
      <c r="C107" s="1969" t="s">
        <v>5665</v>
      </c>
      <c r="D107" s="2008"/>
      <c r="E107" s="2023" t="s">
        <v>39</v>
      </c>
      <c r="F107" s="2075"/>
      <c r="G107" s="1999"/>
      <c r="H107" s="1999"/>
      <c r="I107" s="2023" t="s">
        <v>39</v>
      </c>
      <c r="J107" s="2024"/>
    </row>
    <row r="108" spans="1:10">
      <c r="A108" s="2004"/>
      <c r="B108" s="1984"/>
      <c r="C108" s="1980"/>
      <c r="D108" s="2008"/>
      <c r="E108" s="2026" t="s">
        <v>5666</v>
      </c>
      <c r="F108" s="2075"/>
      <c r="G108" s="1999"/>
      <c r="H108" s="1999"/>
      <c r="I108" s="2026" t="s">
        <v>5666</v>
      </c>
      <c r="J108" s="2000"/>
    </row>
    <row r="109" spans="1:10" ht="25.5">
      <c r="A109" s="2004"/>
      <c r="B109" s="1984"/>
      <c r="C109" s="2071" t="s">
        <v>5667</v>
      </c>
      <c r="D109" s="2014"/>
      <c r="E109" s="2069"/>
      <c r="F109" s="2077"/>
      <c r="G109" s="2016"/>
      <c r="H109" s="2015"/>
      <c r="I109" s="2069"/>
      <c r="J109" s="2061"/>
    </row>
    <row r="110" spans="1:10">
      <c r="A110" s="2005"/>
      <c r="B110" s="1993"/>
      <c r="C110" s="1994"/>
      <c r="D110" s="2017"/>
      <c r="E110" s="2007"/>
      <c r="F110" s="2076"/>
      <c r="G110" s="2001"/>
      <c r="H110" s="2007"/>
      <c r="I110" s="2007"/>
      <c r="J110" s="2002"/>
    </row>
    <row r="111" spans="1:10" ht="38.25">
      <c r="A111" s="2004"/>
      <c r="B111" s="1984" t="s">
        <v>5668</v>
      </c>
      <c r="C111" s="2081" t="s">
        <v>5669</v>
      </c>
      <c r="D111" s="2008" t="s">
        <v>8</v>
      </c>
      <c r="E111" s="2027" t="s">
        <v>1568</v>
      </c>
      <c r="F111" s="2075">
        <v>360000000</v>
      </c>
      <c r="G111" s="1999" t="s">
        <v>5557</v>
      </c>
      <c r="H111" s="1999"/>
      <c r="I111" s="2027" t="s">
        <v>1568</v>
      </c>
      <c r="J111" s="1972">
        <v>396000000.00000006</v>
      </c>
    </row>
    <row r="112" spans="1:10">
      <c r="A112" s="2004"/>
      <c r="B112" s="1984"/>
      <c r="C112" s="2081"/>
      <c r="D112" s="2014"/>
      <c r="E112" s="2028"/>
      <c r="F112" s="2075"/>
      <c r="G112" s="2016"/>
      <c r="H112" s="2016"/>
      <c r="I112" s="2028"/>
      <c r="J112" s="2061"/>
    </row>
    <row r="113" spans="1:10">
      <c r="A113" s="2005"/>
      <c r="B113" s="1993"/>
      <c r="C113" s="2022"/>
      <c r="D113" s="2017"/>
      <c r="E113" s="2007"/>
      <c r="F113" s="2076"/>
      <c r="G113" s="2001"/>
      <c r="H113" s="2007"/>
      <c r="I113" s="2007"/>
      <c r="J113" s="2002"/>
    </row>
    <row r="114" spans="1:10" ht="25.5">
      <c r="A114" s="2004"/>
      <c r="B114" s="1984" t="s">
        <v>5670</v>
      </c>
      <c r="C114" s="2029" t="s">
        <v>5671</v>
      </c>
      <c r="D114" s="1998" t="s">
        <v>8</v>
      </c>
      <c r="E114" s="2030" t="s">
        <v>484</v>
      </c>
      <c r="F114" s="2073">
        <v>290442000</v>
      </c>
      <c r="G114" s="1971" t="s">
        <v>5557</v>
      </c>
      <c r="H114" s="2013"/>
      <c r="I114" s="2030" t="s">
        <v>484</v>
      </c>
      <c r="J114" s="1972">
        <v>319486200</v>
      </c>
    </row>
    <row r="115" spans="1:10" ht="25.5">
      <c r="A115" s="2004"/>
      <c r="B115" s="1984"/>
      <c r="C115" s="2029" t="s">
        <v>5672</v>
      </c>
      <c r="D115" s="2008"/>
      <c r="E115" s="2030" t="s">
        <v>484</v>
      </c>
      <c r="F115" s="2075"/>
      <c r="G115" s="1999"/>
      <c r="H115" s="2010"/>
      <c r="I115" s="2030" t="s">
        <v>484</v>
      </c>
      <c r="J115" s="2000"/>
    </row>
    <row r="116" spans="1:10" ht="25.5">
      <c r="A116" s="2004"/>
      <c r="B116" s="1984"/>
      <c r="C116" s="2029" t="s">
        <v>5673</v>
      </c>
      <c r="D116" s="2014"/>
      <c r="E116" s="2030" t="s">
        <v>5023</v>
      </c>
      <c r="F116" s="2077"/>
      <c r="G116" s="2016"/>
      <c r="H116" s="2015"/>
      <c r="I116" s="2030" t="s">
        <v>5023</v>
      </c>
      <c r="J116" s="2061"/>
    </row>
    <row r="117" spans="1:10" ht="13.5">
      <c r="A117" s="2005"/>
      <c r="B117" s="1993"/>
      <c r="C117" s="2033"/>
      <c r="D117" s="2017"/>
      <c r="E117" s="2007"/>
      <c r="F117" s="2076"/>
      <c r="G117" s="2001"/>
      <c r="H117" s="2007"/>
      <c r="I117" s="2007"/>
      <c r="J117" s="2002"/>
    </row>
    <row r="118" spans="1:10" ht="25.5">
      <c r="A118" s="2004"/>
      <c r="B118" s="1979" t="s">
        <v>5674</v>
      </c>
      <c r="C118" s="1973" t="s">
        <v>5675</v>
      </c>
      <c r="D118" s="1998" t="s">
        <v>8</v>
      </c>
      <c r="E118" s="2030" t="s">
        <v>484</v>
      </c>
      <c r="F118" s="2073">
        <v>300144000</v>
      </c>
      <c r="G118" s="1971" t="s">
        <v>5557</v>
      </c>
      <c r="H118" s="1971"/>
      <c r="I118" s="2030" t="s">
        <v>484</v>
      </c>
      <c r="J118" s="1972">
        <v>330158400</v>
      </c>
    </row>
    <row r="119" spans="1:10" ht="25.5">
      <c r="A119" s="2004"/>
      <c r="B119" s="2011"/>
      <c r="C119" s="1973" t="s">
        <v>5676</v>
      </c>
      <c r="D119" s="2008"/>
      <c r="E119" s="2034" t="s">
        <v>484</v>
      </c>
      <c r="F119" s="2075"/>
      <c r="G119" s="1999"/>
      <c r="H119" s="1999"/>
      <c r="I119" s="2034" t="s">
        <v>484</v>
      </c>
      <c r="J119" s="2024"/>
    </row>
    <row r="120" spans="1:10" ht="25.5">
      <c r="A120" s="2004"/>
      <c r="B120" s="2070"/>
      <c r="C120" s="1973" t="s">
        <v>5677</v>
      </c>
      <c r="D120" s="2014"/>
      <c r="E120" s="2034" t="s">
        <v>5678</v>
      </c>
      <c r="F120" s="2077"/>
      <c r="G120" s="2016"/>
      <c r="H120" s="2015"/>
      <c r="I120" s="2034" t="s">
        <v>5678</v>
      </c>
      <c r="J120" s="2063"/>
    </row>
    <row r="121" spans="1:10">
      <c r="A121" s="2005"/>
      <c r="B121" s="1993"/>
      <c r="C121" s="1994"/>
      <c r="D121" s="2017"/>
      <c r="E121" s="2007"/>
      <c r="F121" s="2076"/>
      <c r="G121" s="2001"/>
      <c r="H121" s="2007"/>
      <c r="I121" s="2007"/>
      <c r="J121" s="2002"/>
    </row>
    <row r="122" spans="1:10" ht="25.5">
      <c r="A122" s="2004"/>
      <c r="B122" s="2035" t="s">
        <v>5679</v>
      </c>
      <c r="C122" s="1973" t="s">
        <v>5680</v>
      </c>
      <c r="D122" s="1971" t="s">
        <v>8</v>
      </c>
      <c r="E122" s="2030" t="s">
        <v>5681</v>
      </c>
      <c r="F122" s="2073">
        <v>300000000</v>
      </c>
      <c r="G122" s="1971" t="s">
        <v>5557</v>
      </c>
      <c r="H122" s="2013"/>
      <c r="I122" s="2030" t="s">
        <v>5681</v>
      </c>
      <c r="J122" s="1972">
        <v>330000000</v>
      </c>
    </row>
    <row r="123" spans="1:10" ht="25.5">
      <c r="A123" s="2004"/>
      <c r="B123" s="2035"/>
      <c r="C123" s="1963" t="s">
        <v>5682</v>
      </c>
      <c r="D123" s="1999"/>
      <c r="E123" s="2009" t="s">
        <v>2060</v>
      </c>
      <c r="F123" s="2075"/>
      <c r="G123" s="1999"/>
      <c r="H123" s="2010"/>
      <c r="I123" s="2009" t="s">
        <v>2060</v>
      </c>
      <c r="J123" s="2024"/>
    </row>
    <row r="124" spans="1:10" ht="25.5">
      <c r="A124" s="2004"/>
      <c r="B124" s="2036"/>
      <c r="C124" s="1969" t="s">
        <v>5683</v>
      </c>
      <c r="D124" s="2008"/>
      <c r="E124" s="2013" t="s">
        <v>5684</v>
      </c>
      <c r="F124" s="2075"/>
      <c r="G124" s="1999"/>
      <c r="H124" s="2010"/>
      <c r="I124" s="2013" t="s">
        <v>5684</v>
      </c>
      <c r="J124" s="2000"/>
    </row>
    <row r="125" spans="1:10" ht="38.25">
      <c r="A125" s="2004"/>
      <c r="B125" s="2037"/>
      <c r="C125" s="1969" t="s">
        <v>5685</v>
      </c>
      <c r="D125" s="2014"/>
      <c r="E125" s="2009" t="s">
        <v>5686</v>
      </c>
      <c r="F125" s="2077"/>
      <c r="G125" s="2016"/>
      <c r="H125" s="2015"/>
      <c r="I125" s="2009" t="s">
        <v>5687</v>
      </c>
      <c r="J125" s="2063"/>
    </row>
    <row r="126" spans="1:10">
      <c r="A126" s="2005"/>
      <c r="B126" s="2038"/>
      <c r="C126" s="1994"/>
      <c r="D126" s="2017"/>
      <c r="E126" s="2007"/>
      <c r="F126" s="2076"/>
      <c r="G126" s="2001"/>
      <c r="H126" s="2007"/>
      <c r="I126" s="2007"/>
      <c r="J126" s="2002"/>
    </row>
    <row r="127" spans="1:10" ht="25.5">
      <c r="A127" s="2004"/>
      <c r="B127" s="2035" t="s">
        <v>5688</v>
      </c>
      <c r="C127" s="1980" t="s">
        <v>5689</v>
      </c>
      <c r="D127" s="1971" t="s">
        <v>8</v>
      </c>
      <c r="E127" s="2039" t="s">
        <v>1577</v>
      </c>
      <c r="F127" s="2073">
        <v>430550000</v>
      </c>
      <c r="G127" s="1971" t="s">
        <v>5557</v>
      </c>
      <c r="H127" s="2013"/>
      <c r="I127" s="2039" t="s">
        <v>1577</v>
      </c>
      <c r="J127" s="1972">
        <v>473605000.00000006</v>
      </c>
    </row>
    <row r="128" spans="1:10" ht="25.5">
      <c r="A128" s="2004"/>
      <c r="B128" s="2037"/>
      <c r="C128" s="1969" t="s">
        <v>5690</v>
      </c>
      <c r="D128" s="2008"/>
      <c r="E128" s="1965" t="s">
        <v>5691</v>
      </c>
      <c r="F128" s="2075"/>
      <c r="G128" s="1999"/>
      <c r="H128" s="2010"/>
      <c r="I128" s="1965" t="s">
        <v>5691</v>
      </c>
      <c r="J128" s="2024"/>
    </row>
    <row r="129" spans="1:10" ht="38.25">
      <c r="A129" s="2004"/>
      <c r="B129" s="1984"/>
      <c r="C129" s="1969" t="s">
        <v>5692</v>
      </c>
      <c r="D129" s="2014"/>
      <c r="E129" s="2064" t="s">
        <v>5693</v>
      </c>
      <c r="F129" s="2077"/>
      <c r="G129" s="2016"/>
      <c r="H129" s="2015"/>
      <c r="I129" s="2064" t="s">
        <v>5693</v>
      </c>
      <c r="J129" s="2061"/>
    </row>
    <row r="130" spans="1:10">
      <c r="A130" s="2005"/>
      <c r="B130" s="1993"/>
      <c r="C130" s="1994"/>
      <c r="D130" s="2017"/>
      <c r="E130" s="2007"/>
      <c r="F130" s="2076"/>
      <c r="G130" s="2001"/>
      <c r="H130" s="2007"/>
      <c r="I130" s="2007"/>
      <c r="J130" s="2002"/>
    </row>
    <row r="131" spans="1:10" ht="38.25">
      <c r="A131" s="2004"/>
      <c r="B131" s="2079" t="s">
        <v>5694</v>
      </c>
      <c r="C131" s="1969" t="s">
        <v>5695</v>
      </c>
      <c r="D131" s="1971" t="s">
        <v>8</v>
      </c>
      <c r="E131" s="2012" t="s">
        <v>39</v>
      </c>
      <c r="F131" s="2073">
        <v>125000000</v>
      </c>
      <c r="G131" s="1971" t="s">
        <v>5557</v>
      </c>
      <c r="H131" s="2013"/>
      <c r="I131" s="2012" t="s">
        <v>39</v>
      </c>
      <c r="J131" s="1972">
        <v>137500000</v>
      </c>
    </row>
    <row r="132" spans="1:10">
      <c r="A132" s="2004"/>
      <c r="B132" s="2079"/>
      <c r="C132" s="1973"/>
      <c r="D132" s="1999"/>
      <c r="E132" s="2015"/>
      <c r="F132" s="2075"/>
      <c r="G132" s="1999"/>
      <c r="H132" s="2010"/>
      <c r="I132" s="2015"/>
      <c r="J132" s="2000"/>
    </row>
    <row r="133" spans="1:10" ht="25.5">
      <c r="A133" s="2004"/>
      <c r="B133" s="2079"/>
      <c r="C133" s="1973" t="s">
        <v>5696</v>
      </c>
      <c r="D133" s="1999"/>
      <c r="E133" s="2015" t="s">
        <v>39</v>
      </c>
      <c r="F133" s="2075"/>
      <c r="G133" s="1999"/>
      <c r="H133" s="2010"/>
      <c r="I133" s="2015" t="s">
        <v>39</v>
      </c>
      <c r="J133" s="2000"/>
    </row>
    <row r="134" spans="1:10">
      <c r="A134" s="2005"/>
      <c r="B134" s="2072"/>
      <c r="C134" s="1994"/>
      <c r="D134" s="2001"/>
      <c r="E134" s="2007"/>
      <c r="F134" s="2076"/>
      <c r="G134" s="2001"/>
      <c r="H134" s="2007"/>
      <c r="I134" s="2007"/>
      <c r="J134" s="2002"/>
    </row>
    <row r="135" spans="1:10" ht="38.25">
      <c r="A135" s="2004"/>
      <c r="B135" s="2079" t="s">
        <v>5697</v>
      </c>
      <c r="C135" s="1962" t="s">
        <v>5698</v>
      </c>
      <c r="D135" s="1999" t="s">
        <v>8</v>
      </c>
      <c r="E135" s="2080" t="s">
        <v>5699</v>
      </c>
      <c r="F135" s="2078">
        <v>190000000</v>
      </c>
      <c r="G135" s="1999" t="s">
        <v>5557</v>
      </c>
      <c r="H135" s="1999"/>
      <c r="I135" s="2080" t="s">
        <v>5699</v>
      </c>
      <c r="J135" s="1972">
        <v>209000000.00000003</v>
      </c>
    </row>
    <row r="136" spans="1:10" ht="25.5">
      <c r="A136" s="2004"/>
      <c r="B136" s="2083"/>
      <c r="C136" s="1980" t="s">
        <v>5700</v>
      </c>
      <c r="D136" s="2016"/>
      <c r="E136" s="2026" t="s">
        <v>39</v>
      </c>
      <c r="F136" s="2063"/>
      <c r="G136" s="2016"/>
      <c r="H136" s="2016"/>
      <c r="I136" s="2026" t="s">
        <v>39</v>
      </c>
      <c r="J136" s="2063"/>
    </row>
    <row r="137" spans="1:10" ht="13.5">
      <c r="A137" s="2040"/>
      <c r="B137" s="2041"/>
      <c r="C137" s="2042" t="s">
        <v>5701</v>
      </c>
      <c r="D137" s="2005"/>
      <c r="E137" s="2005"/>
      <c r="F137" s="2043">
        <v>6450000000</v>
      </c>
      <c r="G137" s="2043"/>
      <c r="H137" s="2043"/>
      <c r="I137" s="2005"/>
      <c r="J137" s="2043">
        <v>6600000000</v>
      </c>
    </row>
  </sheetData>
  <mergeCells count="1">
    <mergeCell ref="A4:J4"/>
  </mergeCells>
  <pageMargins left="0.7" right="0.7" top="0.75" bottom="0.75" header="0.3" footer="0.3"/>
  <pageSetup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A3814B-6EA2-4185-829E-577795DAD527}">
  <sheetPr>
    <tabColor rgb="FF00B050"/>
  </sheetPr>
  <dimension ref="A1:I82"/>
  <sheetViews>
    <sheetView topLeftCell="A55" zoomScale="90" zoomScaleNormal="90" workbookViewId="0">
      <selection activeCell="A3" sqref="A3:F77"/>
    </sheetView>
  </sheetViews>
  <sheetFormatPr defaultColWidth="8.85546875" defaultRowHeight="12.75"/>
  <cols>
    <col min="1" max="1" width="6.28515625" style="1" customWidth="1"/>
    <col min="2" max="2" width="48.7109375" style="1" customWidth="1"/>
    <col min="3" max="3" width="37.85546875" style="1" customWidth="1"/>
    <col min="4" max="4" width="18.7109375" style="1" customWidth="1"/>
    <col min="5" max="5" width="18.7109375" style="14" customWidth="1"/>
    <col min="6" max="6" width="26.7109375" style="1" customWidth="1"/>
    <col min="7" max="7" width="20.7109375" style="1" customWidth="1"/>
    <col min="8" max="8" width="18.7109375" style="17" customWidth="1"/>
    <col min="9" max="9" width="26.7109375" style="1" customWidth="1"/>
    <col min="10" max="16384" width="8.85546875" style="1"/>
  </cols>
  <sheetData>
    <row r="1" spans="1:9" ht="15.75">
      <c r="A1" s="4" t="s">
        <v>718</v>
      </c>
      <c r="B1" s="4"/>
      <c r="C1" s="4"/>
    </row>
    <row r="3" spans="1:9">
      <c r="A3" s="2096" t="s">
        <v>0</v>
      </c>
      <c r="B3" s="2097" t="s">
        <v>1</v>
      </c>
      <c r="C3" s="2097" t="s">
        <v>2</v>
      </c>
      <c r="D3" s="2096" t="s">
        <v>605</v>
      </c>
      <c r="E3" s="2096"/>
      <c r="F3" s="2096"/>
      <c r="G3" s="2097" t="s">
        <v>6</v>
      </c>
      <c r="H3" s="2097" t="s">
        <v>606</v>
      </c>
      <c r="I3" s="2097"/>
    </row>
    <row r="4" spans="1:9" ht="25.5">
      <c r="A4" s="2096"/>
      <c r="B4" s="2097"/>
      <c r="C4" s="2097"/>
      <c r="D4" s="421" t="s">
        <v>3</v>
      </c>
      <c r="E4" s="53" t="s">
        <v>4</v>
      </c>
      <c r="F4" s="422" t="s">
        <v>5</v>
      </c>
      <c r="G4" s="2097"/>
      <c r="H4" s="53" t="s">
        <v>4</v>
      </c>
      <c r="I4" s="422" t="s">
        <v>5</v>
      </c>
    </row>
    <row r="5" spans="1:9" s="17" customFormat="1">
      <c r="A5" s="15">
        <v>1</v>
      </c>
      <c r="B5" s="15">
        <f>A5+1</f>
        <v>2</v>
      </c>
      <c r="C5" s="15">
        <f t="shared" ref="C5:I5" si="0">B5+1</f>
        <v>3</v>
      </c>
      <c r="D5" s="15">
        <f t="shared" si="0"/>
        <v>4</v>
      </c>
      <c r="E5" s="15">
        <f t="shared" si="0"/>
        <v>5</v>
      </c>
      <c r="F5" s="15">
        <f t="shared" si="0"/>
        <v>6</v>
      </c>
      <c r="G5" s="15">
        <f t="shared" si="0"/>
        <v>7</v>
      </c>
      <c r="H5" s="15">
        <f t="shared" si="0"/>
        <v>8</v>
      </c>
      <c r="I5" s="15">
        <f t="shared" si="0"/>
        <v>9</v>
      </c>
    </row>
    <row r="6" spans="1:9" s="13" customFormat="1">
      <c r="A6" s="6"/>
      <c r="B6" s="6"/>
      <c r="C6" s="6"/>
      <c r="D6" s="6"/>
      <c r="E6" s="7"/>
      <c r="F6" s="6"/>
      <c r="G6" s="6"/>
      <c r="H6" s="6"/>
      <c r="I6" s="6"/>
    </row>
    <row r="7" spans="1:9" s="13" customFormat="1">
      <c r="A7" s="19" t="s">
        <v>4538</v>
      </c>
      <c r="B7" s="20"/>
      <c r="C7" s="20"/>
      <c r="D7" s="20"/>
      <c r="E7" s="21"/>
      <c r="F7" s="20"/>
      <c r="G7" s="20"/>
      <c r="H7" s="20"/>
      <c r="I7" s="22"/>
    </row>
    <row r="8" spans="1:9" s="2" customFormat="1">
      <c r="A8" s="54">
        <v>1</v>
      </c>
      <c r="B8" s="1231" t="s">
        <v>7</v>
      </c>
      <c r="C8" s="1232"/>
      <c r="D8" s="1233"/>
      <c r="E8" s="1234" t="s">
        <v>244</v>
      </c>
      <c r="F8" s="1235">
        <f>SUM(F9:F20)</f>
        <v>1931081772.5</v>
      </c>
      <c r="G8" s="54"/>
      <c r="H8" s="495"/>
      <c r="I8" s="269"/>
    </row>
    <row r="9" spans="1:9" s="13" customFormat="1">
      <c r="A9" s="7"/>
      <c r="B9" s="1236" t="s">
        <v>4539</v>
      </c>
      <c r="C9" s="1237" t="s">
        <v>4540</v>
      </c>
      <c r="D9" s="7" t="s">
        <v>8</v>
      </c>
      <c r="E9" s="1238" t="s">
        <v>4541</v>
      </c>
      <c r="F9" s="1239">
        <v>7000000</v>
      </c>
      <c r="G9" s="7"/>
      <c r="H9" s="494"/>
      <c r="I9" s="25"/>
    </row>
    <row r="10" spans="1:9" s="13" customFormat="1" ht="25.5">
      <c r="A10" s="7"/>
      <c r="B10" s="1236" t="s">
        <v>4542</v>
      </c>
      <c r="C10" s="1237" t="s">
        <v>4543</v>
      </c>
      <c r="D10" s="7" t="s">
        <v>8</v>
      </c>
      <c r="E10" s="1238" t="s">
        <v>4544</v>
      </c>
      <c r="F10" s="1239">
        <v>384081772.5</v>
      </c>
      <c r="G10" s="7"/>
      <c r="H10" s="494"/>
      <c r="I10" s="25"/>
    </row>
    <row r="11" spans="1:9" s="13" customFormat="1" ht="25.5">
      <c r="A11" s="7"/>
      <c r="B11" s="1236" t="s">
        <v>4545</v>
      </c>
      <c r="C11" s="1237" t="s">
        <v>4546</v>
      </c>
      <c r="D11" s="7" t="s">
        <v>8</v>
      </c>
      <c r="E11" s="1240" t="s">
        <v>2688</v>
      </c>
      <c r="F11" s="1241">
        <v>30000000</v>
      </c>
      <c r="G11" s="7"/>
      <c r="H11" s="494"/>
      <c r="I11" s="25"/>
    </row>
    <row r="12" spans="1:9" s="13" customFormat="1" ht="25.5">
      <c r="A12" s="7"/>
      <c r="B12" s="1236" t="s">
        <v>4547</v>
      </c>
      <c r="C12" s="1237" t="s">
        <v>4548</v>
      </c>
      <c r="D12" s="7" t="s">
        <v>8</v>
      </c>
      <c r="E12" s="1238" t="s">
        <v>4549</v>
      </c>
      <c r="F12" s="1239">
        <v>270000000</v>
      </c>
      <c r="G12" s="7"/>
      <c r="H12" s="494"/>
      <c r="I12" s="25"/>
    </row>
    <row r="13" spans="1:9" s="13" customFormat="1" ht="25.5">
      <c r="A13" s="7"/>
      <c r="B13" s="1236" t="s">
        <v>4550</v>
      </c>
      <c r="C13" s="1237" t="s">
        <v>4551</v>
      </c>
      <c r="D13" s="7" t="s">
        <v>8</v>
      </c>
      <c r="E13" s="1242" t="s">
        <v>4552</v>
      </c>
      <c r="F13" s="1243">
        <v>65000000</v>
      </c>
      <c r="G13" s="7"/>
      <c r="H13" s="494"/>
      <c r="I13" s="25"/>
    </row>
    <row r="14" spans="1:9" s="13" customFormat="1">
      <c r="A14" s="7"/>
      <c r="B14" s="1236" t="s">
        <v>4553</v>
      </c>
      <c r="C14" s="1237" t="s">
        <v>1367</v>
      </c>
      <c r="D14" s="7" t="s">
        <v>8</v>
      </c>
      <c r="E14" s="1238" t="s">
        <v>4554</v>
      </c>
      <c r="F14" s="1239">
        <v>75000000</v>
      </c>
      <c r="G14" s="7"/>
      <c r="H14" s="494"/>
      <c r="I14" s="25"/>
    </row>
    <row r="15" spans="1:9" s="13" customFormat="1">
      <c r="A15" s="7"/>
      <c r="B15" s="1236" t="s">
        <v>4555</v>
      </c>
      <c r="C15" s="1237" t="s">
        <v>4556</v>
      </c>
      <c r="D15" s="7" t="s">
        <v>8</v>
      </c>
      <c r="E15" s="1238" t="s">
        <v>4557</v>
      </c>
      <c r="F15" s="1239">
        <v>150000000</v>
      </c>
      <c r="G15" s="7"/>
      <c r="H15" s="494"/>
      <c r="I15" s="25"/>
    </row>
    <row r="16" spans="1:9" s="13" customFormat="1">
      <c r="A16" s="7"/>
      <c r="B16" s="1236" t="s">
        <v>4558</v>
      </c>
      <c r="C16" s="1237" t="s">
        <v>182</v>
      </c>
      <c r="D16" s="7" t="s">
        <v>8</v>
      </c>
      <c r="E16" s="1238" t="s">
        <v>360</v>
      </c>
      <c r="F16" s="1239">
        <v>50000000</v>
      </c>
      <c r="G16" s="7"/>
      <c r="H16" s="494"/>
      <c r="I16" s="25"/>
    </row>
    <row r="17" spans="1:9" s="13" customFormat="1" ht="25.5">
      <c r="A17" s="7"/>
      <c r="B17" s="1236" t="s">
        <v>4559</v>
      </c>
      <c r="C17" s="1237" t="s">
        <v>4560</v>
      </c>
      <c r="D17" s="7" t="s">
        <v>8</v>
      </c>
      <c r="E17" s="1238" t="s">
        <v>4561</v>
      </c>
      <c r="F17" s="1239">
        <v>25000000</v>
      </c>
      <c r="G17" s="7"/>
      <c r="H17" s="494"/>
      <c r="I17" s="25"/>
    </row>
    <row r="18" spans="1:9" s="13" customFormat="1" ht="25.5">
      <c r="A18" s="7"/>
      <c r="B18" s="1236" t="s">
        <v>4562</v>
      </c>
      <c r="C18" s="1237" t="s">
        <v>4563</v>
      </c>
      <c r="D18" s="7" t="s">
        <v>8</v>
      </c>
      <c r="E18" s="1242" t="s">
        <v>4552</v>
      </c>
      <c r="F18" s="1243">
        <v>5000000</v>
      </c>
      <c r="G18" s="7"/>
      <c r="H18" s="494"/>
      <c r="I18" s="25"/>
    </row>
    <row r="19" spans="1:9" s="13" customFormat="1" ht="25.5">
      <c r="A19" s="7"/>
      <c r="B19" s="1236" t="s">
        <v>4564</v>
      </c>
      <c r="C19" s="1237" t="s">
        <v>4565</v>
      </c>
      <c r="D19" s="7" t="s">
        <v>8</v>
      </c>
      <c r="E19" s="1242" t="s">
        <v>4566</v>
      </c>
      <c r="F19" s="1243">
        <v>70000000</v>
      </c>
      <c r="G19" s="7"/>
      <c r="H19" s="494"/>
      <c r="I19" s="25"/>
    </row>
    <row r="20" spans="1:9" s="13" customFormat="1" ht="25.5">
      <c r="A20" s="7"/>
      <c r="B20" s="1244" t="s">
        <v>4567</v>
      </c>
      <c r="C20" s="1237" t="s">
        <v>4568</v>
      </c>
      <c r="D20" s="7" t="s">
        <v>8</v>
      </c>
      <c r="E20" s="1238" t="s">
        <v>4569</v>
      </c>
      <c r="F20" s="1239">
        <v>800000000</v>
      </c>
      <c r="G20" s="7"/>
      <c r="H20" s="494"/>
      <c r="I20" s="25"/>
    </row>
    <row r="21" spans="1:9" s="2" customFormat="1">
      <c r="A21" s="54">
        <v>2</v>
      </c>
      <c r="B21" s="1245" t="s">
        <v>382</v>
      </c>
      <c r="C21" s="1232"/>
      <c r="D21" s="1233"/>
      <c r="E21" s="1234"/>
      <c r="F21" s="1235">
        <v>2270000000</v>
      </c>
      <c r="G21" s="54"/>
      <c r="H21" s="495"/>
      <c r="I21" s="269"/>
    </row>
    <row r="22" spans="1:9" s="13" customFormat="1" ht="25.5">
      <c r="A22" s="7"/>
      <c r="B22" s="1244" t="s">
        <v>4570</v>
      </c>
      <c r="C22" s="1237" t="s">
        <v>4571</v>
      </c>
      <c r="D22" s="7" t="s">
        <v>8</v>
      </c>
      <c r="E22" s="1240">
        <v>0</v>
      </c>
      <c r="F22" s="1241">
        <v>0</v>
      </c>
      <c r="G22" s="7"/>
      <c r="H22" s="494"/>
      <c r="I22" s="25"/>
    </row>
    <row r="23" spans="1:9" s="13" customFormat="1" ht="25.5">
      <c r="A23" s="7"/>
      <c r="B23" s="1244" t="s">
        <v>4572</v>
      </c>
      <c r="C23" s="1237" t="s">
        <v>4573</v>
      </c>
      <c r="D23" s="7" t="s">
        <v>8</v>
      </c>
      <c r="E23" s="1242" t="s">
        <v>4574</v>
      </c>
      <c r="F23" s="1243">
        <v>1700000000</v>
      </c>
      <c r="G23" s="7"/>
      <c r="H23" s="494"/>
      <c r="I23" s="25"/>
    </row>
    <row r="24" spans="1:9" s="13" customFormat="1">
      <c r="A24" s="7"/>
      <c r="B24" s="1244" t="s">
        <v>4575</v>
      </c>
      <c r="C24" s="1237" t="s">
        <v>356</v>
      </c>
      <c r="D24" s="7" t="s">
        <v>8</v>
      </c>
      <c r="E24" s="1240">
        <v>6</v>
      </c>
      <c r="F24" s="1241">
        <v>70000000</v>
      </c>
      <c r="G24" s="7"/>
      <c r="H24" s="494"/>
      <c r="I24" s="25"/>
    </row>
    <row r="25" spans="1:9" s="13" customFormat="1">
      <c r="A25" s="7"/>
      <c r="B25" s="1244" t="s">
        <v>4576</v>
      </c>
      <c r="C25" s="1237" t="s">
        <v>4577</v>
      </c>
      <c r="D25" s="7" t="s">
        <v>8</v>
      </c>
      <c r="E25" s="1242" t="s">
        <v>4552</v>
      </c>
      <c r="F25" s="1243">
        <v>100000000</v>
      </c>
      <c r="G25" s="7"/>
      <c r="H25" s="494"/>
      <c r="I25" s="25"/>
    </row>
    <row r="26" spans="1:9" s="13" customFormat="1" ht="25.5">
      <c r="A26" s="7"/>
      <c r="B26" s="1244" t="s">
        <v>4578</v>
      </c>
      <c r="C26" s="1237" t="s">
        <v>4579</v>
      </c>
      <c r="D26" s="7" t="s">
        <v>8</v>
      </c>
      <c r="E26" s="1238" t="s">
        <v>4580</v>
      </c>
      <c r="F26" s="1239">
        <v>400000000</v>
      </c>
      <c r="G26" s="7"/>
      <c r="H26" s="494"/>
      <c r="I26" s="25"/>
    </row>
    <row r="27" spans="1:9" s="13" customFormat="1">
      <c r="A27" s="7"/>
      <c r="B27" s="1244" t="s">
        <v>4581</v>
      </c>
      <c r="C27" s="1246" t="s">
        <v>4582</v>
      </c>
      <c r="D27" s="7" t="s">
        <v>8</v>
      </c>
      <c r="E27" s="1238" t="s">
        <v>4583</v>
      </c>
      <c r="F27" s="1239" t="s">
        <v>4584</v>
      </c>
      <c r="G27" s="7"/>
      <c r="H27" s="494"/>
      <c r="I27" s="25"/>
    </row>
    <row r="28" spans="1:9" s="2" customFormat="1">
      <c r="A28" s="54">
        <v>3</v>
      </c>
      <c r="B28" s="1245" t="s">
        <v>327</v>
      </c>
      <c r="C28" s="1232"/>
      <c r="D28" s="1233"/>
      <c r="E28" s="1247"/>
      <c r="F28" s="1248">
        <f>F29</f>
        <v>120000000</v>
      </c>
      <c r="G28" s="54"/>
      <c r="H28" s="495"/>
      <c r="I28" s="269"/>
    </row>
    <row r="29" spans="1:9" s="13" customFormat="1" ht="25.5">
      <c r="A29" s="7"/>
      <c r="B29" s="1244" t="s">
        <v>4585</v>
      </c>
      <c r="C29" s="1237" t="s">
        <v>4586</v>
      </c>
      <c r="D29" s="7" t="s">
        <v>8</v>
      </c>
      <c r="E29" s="1238" t="s">
        <v>4587</v>
      </c>
      <c r="F29" s="1239">
        <v>120000000</v>
      </c>
      <c r="G29" s="7"/>
      <c r="H29" s="494"/>
      <c r="I29" s="25"/>
    </row>
    <row r="30" spans="1:9" s="2" customFormat="1">
      <c r="A30" s="54">
        <v>4</v>
      </c>
      <c r="B30" s="1245" t="s">
        <v>218</v>
      </c>
      <c r="C30" s="1232"/>
      <c r="D30" s="1233"/>
      <c r="E30" s="1238"/>
      <c r="F30" s="1248">
        <f>SUM(F31:F32)</f>
        <v>300000000</v>
      </c>
      <c r="G30" s="54"/>
      <c r="H30" s="495"/>
      <c r="I30" s="269"/>
    </row>
    <row r="31" spans="1:9" s="13" customFormat="1" ht="25.5">
      <c r="A31" s="7"/>
      <c r="B31" s="1249" t="s">
        <v>4588</v>
      </c>
      <c r="C31" s="1237" t="s">
        <v>4589</v>
      </c>
      <c r="D31" s="7" t="s">
        <v>8</v>
      </c>
      <c r="E31" s="1242" t="s">
        <v>360</v>
      </c>
      <c r="F31" s="1243">
        <v>200000000</v>
      </c>
      <c r="G31" s="7"/>
      <c r="H31" s="494"/>
      <c r="I31" s="25"/>
    </row>
    <row r="32" spans="1:9" s="13" customFormat="1" ht="38.25">
      <c r="A32" s="7"/>
      <c r="B32" s="1249" t="s">
        <v>4590</v>
      </c>
      <c r="C32" s="1237" t="s">
        <v>4591</v>
      </c>
      <c r="D32" s="7" t="s">
        <v>8</v>
      </c>
      <c r="E32" s="1238" t="s">
        <v>360</v>
      </c>
      <c r="F32" s="1239">
        <v>100000000</v>
      </c>
      <c r="G32" s="7"/>
      <c r="H32" s="494"/>
      <c r="I32" s="25"/>
    </row>
    <row r="33" spans="1:9" s="2" customFormat="1" ht="25.5">
      <c r="A33" s="54">
        <v>5</v>
      </c>
      <c r="B33" s="1245" t="s">
        <v>1852</v>
      </c>
      <c r="C33" s="1232"/>
      <c r="D33" s="1233"/>
      <c r="E33" s="1250"/>
      <c r="F33" s="1251">
        <f>SUM(F34:F36)</f>
        <v>670000000</v>
      </c>
      <c r="G33" s="54"/>
      <c r="H33" s="495"/>
      <c r="I33" s="269"/>
    </row>
    <row r="34" spans="1:9" s="13" customFormat="1" ht="38.25">
      <c r="A34" s="7"/>
      <c r="B34" s="1244" t="s">
        <v>4592</v>
      </c>
      <c r="C34" s="1246" t="s">
        <v>4593</v>
      </c>
      <c r="D34" s="7" t="s">
        <v>8</v>
      </c>
      <c r="E34" s="1238" t="s">
        <v>4594</v>
      </c>
      <c r="F34" s="1239">
        <v>70000000</v>
      </c>
      <c r="G34" s="7"/>
      <c r="H34" s="494"/>
      <c r="I34" s="25"/>
    </row>
    <row r="35" spans="1:9" s="13" customFormat="1" ht="25.5">
      <c r="A35" s="7"/>
      <c r="B35" s="1244" t="s">
        <v>4595</v>
      </c>
      <c r="C35" s="1246" t="s">
        <v>4596</v>
      </c>
      <c r="D35" s="7" t="s">
        <v>8</v>
      </c>
      <c r="E35" s="1238" t="s">
        <v>4597</v>
      </c>
      <c r="F35" s="1239">
        <v>400000000</v>
      </c>
      <c r="G35" s="7"/>
      <c r="H35" s="494"/>
      <c r="I35" s="25"/>
    </row>
    <row r="36" spans="1:9" s="13" customFormat="1" ht="38.25">
      <c r="A36" s="7"/>
      <c r="B36" s="1244" t="s">
        <v>4598</v>
      </c>
      <c r="C36" s="1237" t="s">
        <v>4599</v>
      </c>
      <c r="D36" s="7" t="s">
        <v>8</v>
      </c>
      <c r="E36" s="1240" t="s">
        <v>4600</v>
      </c>
      <c r="F36" s="1241">
        <v>200000000</v>
      </c>
      <c r="G36" s="7"/>
      <c r="H36" s="494"/>
      <c r="I36" s="25"/>
    </row>
    <row r="37" spans="1:9" s="2" customFormat="1" ht="25.5">
      <c r="A37" s="54">
        <v>6</v>
      </c>
      <c r="B37" s="1245" t="s">
        <v>4601</v>
      </c>
      <c r="C37" s="1232"/>
      <c r="D37" s="1233"/>
      <c r="E37" s="1234"/>
      <c r="F37" s="1235">
        <f>SUM(F38:F57)</f>
        <v>7150000000</v>
      </c>
      <c r="G37" s="54"/>
      <c r="H37" s="495"/>
      <c r="I37" s="269"/>
    </row>
    <row r="38" spans="1:9" s="13" customFormat="1" ht="25.5">
      <c r="A38" s="7"/>
      <c r="B38" s="2119" t="s">
        <v>4602</v>
      </c>
      <c r="C38" s="1246" t="s">
        <v>4603</v>
      </c>
      <c r="D38" s="7" t="s">
        <v>8</v>
      </c>
      <c r="E38" s="1242" t="s">
        <v>4604</v>
      </c>
      <c r="F38" s="1243">
        <v>575000000</v>
      </c>
      <c r="G38" s="7"/>
      <c r="H38" s="494"/>
      <c r="I38" s="25"/>
    </row>
    <row r="39" spans="1:9" s="13" customFormat="1">
      <c r="A39" s="7"/>
      <c r="B39" s="2120"/>
      <c r="C39" s="1246" t="s">
        <v>4605</v>
      </c>
      <c r="D39" s="7" t="s">
        <v>8</v>
      </c>
      <c r="E39" s="1242" t="s">
        <v>4606</v>
      </c>
      <c r="F39" s="1243"/>
      <c r="G39" s="7"/>
      <c r="H39" s="494"/>
      <c r="I39" s="25"/>
    </row>
    <row r="40" spans="1:9" s="13" customFormat="1" ht="25.5">
      <c r="A40" s="7"/>
      <c r="B40" s="1244" t="s">
        <v>4607</v>
      </c>
      <c r="C40" s="1246" t="s">
        <v>4608</v>
      </c>
      <c r="D40" s="7" t="s">
        <v>8</v>
      </c>
      <c r="E40" s="1242" t="s">
        <v>4609</v>
      </c>
      <c r="F40" s="1243">
        <v>450000000</v>
      </c>
      <c r="G40" s="7"/>
      <c r="H40" s="494"/>
      <c r="I40" s="25"/>
    </row>
    <row r="41" spans="1:9" s="13" customFormat="1" ht="51">
      <c r="A41" s="7"/>
      <c r="B41" s="2119" t="s">
        <v>4610</v>
      </c>
      <c r="C41" s="1237" t="s">
        <v>4611</v>
      </c>
      <c r="D41" s="7" t="s">
        <v>8</v>
      </c>
      <c r="E41" s="1242" t="s">
        <v>4612</v>
      </c>
      <c r="F41" s="1243">
        <v>350000000</v>
      </c>
      <c r="G41" s="7"/>
      <c r="H41" s="494"/>
      <c r="I41" s="25"/>
    </row>
    <row r="42" spans="1:9" s="13" customFormat="1" ht="38.25">
      <c r="A42" s="7"/>
      <c r="B42" s="2120"/>
      <c r="C42" s="1237" t="s">
        <v>4613</v>
      </c>
      <c r="D42" s="7" t="s">
        <v>8</v>
      </c>
      <c r="E42" s="1234" t="s">
        <v>4609</v>
      </c>
      <c r="F42" s="1252"/>
      <c r="G42" s="7"/>
      <c r="H42" s="494"/>
      <c r="I42" s="25"/>
    </row>
    <row r="43" spans="1:9" s="13" customFormat="1" ht="38.25">
      <c r="A43" s="7"/>
      <c r="B43" s="2119" t="s">
        <v>4614</v>
      </c>
      <c r="C43" s="1237" t="s">
        <v>4615</v>
      </c>
      <c r="D43" s="7" t="s">
        <v>8</v>
      </c>
      <c r="E43" s="1242" t="s">
        <v>4616</v>
      </c>
      <c r="F43" s="1243">
        <v>380000000</v>
      </c>
      <c r="G43" s="7"/>
      <c r="H43" s="494"/>
      <c r="I43" s="25"/>
    </row>
    <row r="44" spans="1:9" s="13" customFormat="1" ht="25.5">
      <c r="A44" s="7"/>
      <c r="B44" s="2120"/>
      <c r="C44" s="1246" t="s">
        <v>4617</v>
      </c>
      <c r="D44" s="7" t="s">
        <v>8</v>
      </c>
      <c r="E44" s="1242" t="s">
        <v>4618</v>
      </c>
      <c r="F44" s="1243"/>
      <c r="G44" s="7"/>
      <c r="H44" s="494"/>
      <c r="I44" s="25"/>
    </row>
    <row r="45" spans="1:9" s="13" customFormat="1" ht="51">
      <c r="A45" s="7"/>
      <c r="B45" s="2121" t="s">
        <v>4619</v>
      </c>
      <c r="C45" s="1237" t="s">
        <v>4620</v>
      </c>
      <c r="D45" s="7" t="s">
        <v>8</v>
      </c>
      <c r="E45" s="1253" t="s">
        <v>380</v>
      </c>
      <c r="F45" s="1253"/>
      <c r="G45" s="7"/>
      <c r="H45" s="494"/>
      <c r="I45" s="25"/>
    </row>
    <row r="46" spans="1:9" s="13" customFormat="1" ht="25.5">
      <c r="A46" s="7"/>
      <c r="B46" s="2122"/>
      <c r="C46" s="1237" t="s">
        <v>4621</v>
      </c>
      <c r="D46" s="7" t="s">
        <v>8</v>
      </c>
      <c r="E46" s="1254"/>
      <c r="F46" s="1254"/>
      <c r="G46" s="7"/>
      <c r="H46" s="494"/>
      <c r="I46" s="25"/>
    </row>
    <row r="47" spans="1:9" s="13" customFormat="1" ht="51">
      <c r="A47" s="7"/>
      <c r="B47" s="2123"/>
      <c r="C47" s="1246" t="s">
        <v>4622</v>
      </c>
      <c r="D47" s="7" t="s">
        <v>8</v>
      </c>
      <c r="E47" s="1255"/>
      <c r="F47" s="1255">
        <v>500000000</v>
      </c>
      <c r="G47" s="7"/>
      <c r="H47" s="494"/>
      <c r="I47" s="25"/>
    </row>
    <row r="48" spans="1:9" s="13" customFormat="1">
      <c r="A48" s="2098"/>
      <c r="B48" s="1244" t="s">
        <v>4623</v>
      </c>
      <c r="C48" s="1237" t="s">
        <v>4624</v>
      </c>
      <c r="D48" s="7" t="s">
        <v>8</v>
      </c>
      <c r="E48" s="1234" t="s">
        <v>4625</v>
      </c>
      <c r="F48" s="1252">
        <v>350000000</v>
      </c>
      <c r="G48" s="7"/>
      <c r="H48" s="494"/>
      <c r="I48" s="25"/>
    </row>
    <row r="49" spans="1:9" s="13" customFormat="1" ht="38.25">
      <c r="A49" s="2100"/>
      <c r="B49" s="2119" t="s">
        <v>4626</v>
      </c>
      <c r="C49" s="1237" t="s">
        <v>4627</v>
      </c>
      <c r="D49" s="7" t="s">
        <v>8</v>
      </c>
      <c r="E49" s="1242" t="s">
        <v>4628</v>
      </c>
      <c r="F49" s="1243"/>
      <c r="G49" s="7"/>
      <c r="H49" s="494"/>
      <c r="I49" s="25"/>
    </row>
    <row r="50" spans="1:9" s="13" customFormat="1" ht="38.25">
      <c r="A50" s="7"/>
      <c r="B50" s="2120"/>
      <c r="C50" s="1246" t="s">
        <v>4629</v>
      </c>
      <c r="D50" s="7" t="s">
        <v>8</v>
      </c>
      <c r="E50" s="1256" t="s">
        <v>4630</v>
      </c>
      <c r="F50" s="1257">
        <v>1700000000</v>
      </c>
      <c r="G50" s="7"/>
      <c r="H50" s="494"/>
      <c r="I50" s="25"/>
    </row>
    <row r="51" spans="1:9" s="13" customFormat="1" ht="25.5">
      <c r="A51" s="7"/>
      <c r="B51" s="1244" t="s">
        <v>4631</v>
      </c>
      <c r="C51" s="1237" t="s">
        <v>4632</v>
      </c>
      <c r="D51" s="7" t="s">
        <v>8</v>
      </c>
      <c r="E51" s="1242">
        <v>1</v>
      </c>
      <c r="F51" s="1243">
        <v>400000000</v>
      </c>
      <c r="G51" s="7"/>
      <c r="H51" s="494"/>
      <c r="I51" s="25"/>
    </row>
    <row r="52" spans="1:9" s="13" customFormat="1" ht="25.5">
      <c r="A52" s="7"/>
      <c r="B52" s="1258" t="s">
        <v>4633</v>
      </c>
      <c r="C52" s="1237" t="s">
        <v>4634</v>
      </c>
      <c r="D52" s="7" t="s">
        <v>8</v>
      </c>
      <c r="E52" s="1234" t="s">
        <v>4616</v>
      </c>
      <c r="F52" s="1252">
        <v>350000000</v>
      </c>
      <c r="G52" s="7"/>
      <c r="H52" s="494"/>
      <c r="I52" s="25"/>
    </row>
    <row r="53" spans="1:9" s="13" customFormat="1" ht="25.5">
      <c r="A53" s="7"/>
      <c r="B53" s="1244" t="s">
        <v>4635</v>
      </c>
      <c r="C53" s="1237" t="s">
        <v>4636</v>
      </c>
      <c r="D53" s="7" t="s">
        <v>8</v>
      </c>
      <c r="E53" s="1259" t="s">
        <v>4637</v>
      </c>
      <c r="F53" s="1259">
        <v>420000000</v>
      </c>
      <c r="G53" s="7"/>
      <c r="H53" s="494"/>
      <c r="I53" s="25"/>
    </row>
    <row r="54" spans="1:9" s="2" customFormat="1" ht="25.5">
      <c r="A54" s="54" t="s">
        <v>244</v>
      </c>
      <c r="B54" s="2119" t="s">
        <v>4638</v>
      </c>
      <c r="C54" s="1237" t="s">
        <v>4639</v>
      </c>
      <c r="D54" s="1233"/>
      <c r="E54" s="1234" t="s">
        <v>4640</v>
      </c>
      <c r="F54" s="1252">
        <v>500000000</v>
      </c>
      <c r="G54" s="54"/>
      <c r="H54" s="495"/>
      <c r="I54" s="269"/>
    </row>
    <row r="55" spans="1:9" s="13" customFormat="1" ht="25.5">
      <c r="A55" s="7"/>
      <c r="B55" s="2120"/>
      <c r="C55" s="1237" t="s">
        <v>4641</v>
      </c>
      <c r="D55" s="7" t="s">
        <v>8</v>
      </c>
      <c r="E55" s="1234" t="s">
        <v>2060</v>
      </c>
      <c r="F55" s="1252">
        <v>400000000</v>
      </c>
      <c r="G55" s="7"/>
      <c r="H55" s="494"/>
      <c r="I55" s="25"/>
    </row>
    <row r="56" spans="1:9" s="2" customFormat="1" ht="25.5">
      <c r="A56" s="54" t="s">
        <v>244</v>
      </c>
      <c r="B56" s="1244" t="s">
        <v>4642</v>
      </c>
      <c r="C56" s="1246" t="s">
        <v>4643</v>
      </c>
      <c r="D56" s="1233"/>
      <c r="E56" s="1234" t="s">
        <v>4644</v>
      </c>
      <c r="F56" s="1252">
        <v>275000000</v>
      </c>
      <c r="G56" s="54"/>
      <c r="H56" s="495"/>
      <c r="I56" s="269"/>
    </row>
    <row r="57" spans="1:9" s="13" customFormat="1" ht="38.25">
      <c r="A57" s="7"/>
      <c r="B57" s="1260" t="s">
        <v>4645</v>
      </c>
      <c r="C57" s="1261" t="s">
        <v>4646</v>
      </c>
      <c r="D57" s="7" t="s">
        <v>8</v>
      </c>
      <c r="E57" s="1262" t="s">
        <v>4647</v>
      </c>
      <c r="F57" s="1263">
        <v>500000000</v>
      </c>
      <c r="G57" s="7"/>
      <c r="H57" s="494"/>
      <c r="I57" s="25"/>
    </row>
    <row r="58" spans="1:9" s="13" customFormat="1" ht="25.5">
      <c r="A58" s="7"/>
      <c r="B58" s="1260" t="s">
        <v>4648</v>
      </c>
      <c r="C58" s="1261" t="s">
        <v>4649</v>
      </c>
      <c r="D58" s="7" t="s">
        <v>8</v>
      </c>
      <c r="E58" s="1264" t="s">
        <v>484</v>
      </c>
      <c r="F58" s="1265">
        <v>500000000</v>
      </c>
      <c r="G58" s="7"/>
      <c r="H58" s="494"/>
      <c r="I58" s="25"/>
    </row>
    <row r="59" spans="1:9" s="13" customFormat="1" ht="25.5">
      <c r="A59" s="7"/>
      <c r="B59" s="1260" t="s">
        <v>4650</v>
      </c>
      <c r="C59" s="1261" t="s">
        <v>4651</v>
      </c>
      <c r="D59" s="7" t="s">
        <v>8</v>
      </c>
      <c r="E59" s="1264" t="s">
        <v>484</v>
      </c>
      <c r="F59" s="1265">
        <v>500000000</v>
      </c>
      <c r="G59" s="7"/>
      <c r="H59" s="494"/>
      <c r="I59" s="25"/>
    </row>
    <row r="60" spans="1:9" s="13" customFormat="1" ht="25.5">
      <c r="A60" s="7">
        <v>7</v>
      </c>
      <c r="B60" s="1266" t="s">
        <v>4652</v>
      </c>
      <c r="C60" s="1261"/>
      <c r="D60" s="7" t="s">
        <v>8</v>
      </c>
      <c r="E60" s="1261"/>
      <c r="F60" s="1267">
        <f>F61</f>
        <v>500000000</v>
      </c>
      <c r="G60" s="7"/>
      <c r="H60" s="494"/>
      <c r="I60" s="25"/>
    </row>
    <row r="61" spans="1:9" s="13" customFormat="1" ht="25.5">
      <c r="A61" s="7"/>
      <c r="B61" s="1260" t="s">
        <v>4653</v>
      </c>
      <c r="C61" s="1261" t="s">
        <v>4654</v>
      </c>
      <c r="D61" s="7" t="s">
        <v>8</v>
      </c>
      <c r="E61" s="1268" t="s">
        <v>1482</v>
      </c>
      <c r="F61" s="1269">
        <v>500000000</v>
      </c>
      <c r="G61" s="7"/>
      <c r="H61" s="494"/>
      <c r="I61" s="25"/>
    </row>
    <row r="62" spans="1:9" s="13" customFormat="1">
      <c r="A62" s="7">
        <v>8</v>
      </c>
      <c r="B62" s="1266" t="s">
        <v>4655</v>
      </c>
      <c r="C62" s="1266"/>
      <c r="D62" s="7" t="s">
        <v>8</v>
      </c>
      <c r="E62" s="1266"/>
      <c r="F62" s="1267">
        <f>SUM(F63:F70)</f>
        <v>2800000000</v>
      </c>
      <c r="G62" s="7"/>
      <c r="H62" s="494"/>
      <c r="I62" s="25"/>
    </row>
    <row r="63" spans="1:9" s="13" customFormat="1">
      <c r="A63" s="7"/>
      <c r="B63" s="1260" t="s">
        <v>4656</v>
      </c>
      <c r="C63" s="1261" t="s">
        <v>4657</v>
      </c>
      <c r="D63" s="7" t="s">
        <v>8</v>
      </c>
      <c r="E63" s="1268" t="s">
        <v>4658</v>
      </c>
      <c r="F63" s="1270">
        <v>500000000</v>
      </c>
      <c r="G63" s="7"/>
      <c r="H63" s="494"/>
      <c r="I63" s="25"/>
    </row>
    <row r="64" spans="1:9" s="2" customFormat="1" ht="25.5">
      <c r="A64" s="54" t="s">
        <v>244</v>
      </c>
      <c r="B64" s="1271" t="s">
        <v>4659</v>
      </c>
      <c r="C64" s="30" t="s">
        <v>4660</v>
      </c>
      <c r="D64" s="1233"/>
      <c r="E64" s="193" t="s">
        <v>4661</v>
      </c>
      <c r="F64" s="1549">
        <v>450000000</v>
      </c>
      <c r="G64" s="54"/>
      <c r="H64" s="495"/>
      <c r="I64" s="269"/>
    </row>
    <row r="65" spans="1:9" s="13" customFormat="1" ht="38.25">
      <c r="A65" s="7"/>
      <c r="B65" s="1260" t="s">
        <v>4662</v>
      </c>
      <c r="C65" s="1550" t="s">
        <v>4663</v>
      </c>
      <c r="D65" s="7" t="s">
        <v>8</v>
      </c>
      <c r="E65" s="1264">
        <v>3</v>
      </c>
      <c r="F65" s="1265">
        <v>500000000</v>
      </c>
      <c r="G65" s="7"/>
      <c r="H65" s="494"/>
      <c r="I65" s="25"/>
    </row>
    <row r="66" spans="1:9" s="2" customFormat="1" ht="38.25">
      <c r="A66" s="54" t="s">
        <v>244</v>
      </c>
      <c r="B66" s="1271" t="s">
        <v>4664</v>
      </c>
      <c r="C66" s="30" t="s">
        <v>4665</v>
      </c>
      <c r="D66" s="1233"/>
      <c r="E66" s="903" t="s">
        <v>4666</v>
      </c>
      <c r="F66" s="198">
        <v>350000000</v>
      </c>
      <c r="G66" s="54"/>
      <c r="H66" s="495"/>
      <c r="I66" s="269"/>
    </row>
    <row r="67" spans="1:9" s="2" customFormat="1" ht="25.5">
      <c r="A67" s="54"/>
      <c r="B67" s="1260" t="s">
        <v>4667</v>
      </c>
      <c r="C67" s="30" t="s">
        <v>4668</v>
      </c>
      <c r="D67" s="1233"/>
      <c r="E67" s="1264" t="s">
        <v>4669</v>
      </c>
      <c r="F67" s="1265">
        <v>250000000</v>
      </c>
      <c r="G67" s="54"/>
      <c r="H67" s="495"/>
      <c r="I67" s="269"/>
    </row>
    <row r="68" spans="1:9" s="2" customFormat="1" ht="25.5">
      <c r="A68" s="54"/>
      <c r="B68" s="1260" t="s">
        <v>4670</v>
      </c>
      <c r="C68" s="1550" t="s">
        <v>4671</v>
      </c>
      <c r="D68" s="1233"/>
      <c r="E68" s="903" t="s">
        <v>4672</v>
      </c>
      <c r="F68" s="198">
        <v>200000000</v>
      </c>
      <c r="G68" s="54"/>
      <c r="H68" s="495"/>
      <c r="I68" s="269"/>
    </row>
    <row r="69" spans="1:9" s="2" customFormat="1" ht="38.25">
      <c r="A69" s="54"/>
      <c r="B69" s="1260" t="s">
        <v>4673</v>
      </c>
      <c r="C69" s="1261" t="s">
        <v>4674</v>
      </c>
      <c r="D69" s="1233"/>
      <c r="E69" s="1261" t="s">
        <v>4640</v>
      </c>
      <c r="F69" s="1551">
        <v>300000000</v>
      </c>
      <c r="G69" s="54"/>
      <c r="H69" s="495"/>
      <c r="I69" s="269"/>
    </row>
    <row r="70" spans="1:9" s="2" customFormat="1" ht="25.5">
      <c r="A70" s="54"/>
      <c r="B70" s="1260" t="s">
        <v>4675</v>
      </c>
      <c r="C70" s="1070">
        <v>0</v>
      </c>
      <c r="D70" s="1233"/>
      <c r="E70" s="1070" t="s">
        <v>484</v>
      </c>
      <c r="F70" s="1552">
        <v>250000000</v>
      </c>
      <c r="G70" s="54"/>
      <c r="H70" s="495"/>
      <c r="I70" s="269"/>
    </row>
    <row r="71" spans="1:9" s="2" customFormat="1" ht="25.5">
      <c r="A71" s="54">
        <v>9</v>
      </c>
      <c r="B71" s="1266" t="s">
        <v>4676</v>
      </c>
      <c r="C71" s="1266"/>
      <c r="D71" s="1233"/>
      <c r="E71" s="1266"/>
      <c r="F71" s="1267">
        <f>F73</f>
        <v>500000000</v>
      </c>
      <c r="G71" s="54"/>
      <c r="H71" s="495"/>
      <c r="I71" s="269"/>
    </row>
    <row r="72" spans="1:9" s="2" customFormat="1">
      <c r="A72" s="54"/>
      <c r="B72" s="2121" t="s">
        <v>4677</v>
      </c>
      <c r="C72" s="1234" t="s">
        <v>2062</v>
      </c>
      <c r="D72" s="1233"/>
      <c r="E72" s="1234" t="s">
        <v>2062</v>
      </c>
      <c r="F72" s="1273"/>
      <c r="G72" s="54"/>
      <c r="H72" s="495"/>
      <c r="I72" s="269"/>
    </row>
    <row r="73" spans="1:9" s="2" customFormat="1">
      <c r="A73" s="54"/>
      <c r="B73" s="2122"/>
      <c r="C73" s="1242" t="s">
        <v>4678</v>
      </c>
      <c r="D73" s="1233"/>
      <c r="E73" s="1242" t="s">
        <v>4678</v>
      </c>
      <c r="F73" s="1274">
        <v>500000000</v>
      </c>
      <c r="G73" s="54"/>
      <c r="H73" s="495"/>
      <c r="I73" s="269"/>
    </row>
    <row r="74" spans="1:9" s="2" customFormat="1">
      <c r="A74" s="54"/>
      <c r="B74" s="2122"/>
      <c r="C74" s="1242" t="s">
        <v>4679</v>
      </c>
      <c r="D74" s="1233"/>
      <c r="E74" s="1242" t="s">
        <v>4679</v>
      </c>
      <c r="F74" s="1274"/>
      <c r="G74" s="54"/>
      <c r="H74" s="495"/>
      <c r="I74" s="269"/>
    </row>
    <row r="75" spans="1:9" s="2" customFormat="1">
      <c r="A75" s="54"/>
      <c r="B75" s="2122"/>
      <c r="C75" s="1275" t="s">
        <v>4680</v>
      </c>
      <c r="D75" s="1233"/>
      <c r="E75" s="1275" t="s">
        <v>4680</v>
      </c>
      <c r="F75" s="1276"/>
      <c r="G75" s="54"/>
      <c r="H75" s="495"/>
      <c r="I75" s="269"/>
    </row>
    <row r="76" spans="1:9" s="2" customFormat="1">
      <c r="A76" s="54">
        <v>10</v>
      </c>
      <c r="B76" s="1277" t="s">
        <v>4681</v>
      </c>
      <c r="C76" s="1249"/>
      <c r="D76" s="1233"/>
      <c r="E76" s="1249"/>
      <c r="F76" s="1272">
        <f>F77</f>
        <v>600000000</v>
      </c>
      <c r="G76" s="54"/>
      <c r="H76" s="495"/>
      <c r="I76" s="269"/>
    </row>
    <row r="77" spans="1:9" s="2" customFormat="1" ht="25.5">
      <c r="A77" s="54"/>
      <c r="B77" s="1271" t="s">
        <v>4682</v>
      </c>
      <c r="C77" s="1278" t="s">
        <v>4683</v>
      </c>
      <c r="D77" s="1233"/>
      <c r="E77" s="1278" t="s">
        <v>4683</v>
      </c>
      <c r="F77" s="1279">
        <v>600000000</v>
      </c>
      <c r="G77" s="54"/>
      <c r="H77" s="495"/>
      <c r="I77" s="269"/>
    </row>
    <row r="78" spans="1:9" s="13" customFormat="1">
      <c r="A78" s="2114" t="s">
        <v>9</v>
      </c>
      <c r="B78" s="2115"/>
      <c r="C78" s="2115"/>
      <c r="D78" s="2115"/>
      <c r="E78" s="2116"/>
      <c r="F78" s="11">
        <f>F8+F21+F28+F30+F33+F37+F60+F62+F71+F76</f>
        <v>16841081772.5</v>
      </c>
      <c r="G78" s="23"/>
      <c r="H78" s="24"/>
      <c r="I78" s="11">
        <f>I66+I64+I56+I54+I37+I33+I30+I28+I21+I8</f>
        <v>0</v>
      </c>
    </row>
    <row r="79" spans="1:9" s="13" customFormat="1">
      <c r="E79" s="16"/>
    </row>
    <row r="80" spans="1:9" s="13" customFormat="1">
      <c r="E80" s="16"/>
    </row>
    <row r="81" spans="5:5" s="13" customFormat="1">
      <c r="E81" s="16"/>
    </row>
    <row r="82" spans="5:5" s="13" customFormat="1">
      <c r="E82" s="16"/>
    </row>
  </sheetData>
  <mergeCells count="15">
    <mergeCell ref="H3:I3"/>
    <mergeCell ref="A3:A4"/>
    <mergeCell ref="B3:B4"/>
    <mergeCell ref="C3:C4"/>
    <mergeCell ref="D3:F3"/>
    <mergeCell ref="G3:G4"/>
    <mergeCell ref="B54:B55"/>
    <mergeCell ref="B72:B75"/>
    <mergeCell ref="A78:E78"/>
    <mergeCell ref="B38:B39"/>
    <mergeCell ref="B41:B42"/>
    <mergeCell ref="B43:B44"/>
    <mergeCell ref="B45:B47"/>
    <mergeCell ref="A48:A49"/>
    <mergeCell ref="B49:B50"/>
  </mergeCells>
  <pageMargins left="0.78740157480314965" right="0.78740157480314965" top="0.98425196850393704" bottom="0.78740157480314965" header="0.31496062992125984" footer="0.31496062992125984"/>
  <pageSetup paperSize="10000" scale="65" orientation="landscape" horizontalDpi="4294967292" verticalDpi="0" r:id="rId1"/>
  <headerFooter>
    <oddFooter>&amp;L&amp;"-,Bold"&amp;12&amp;K03-024&amp;N RKPD Prov. Jambi Tahun 2019</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724F7C-3DCB-476F-A48A-2FFB0B2A226D}">
  <sheetPr>
    <tabColor rgb="FF0070C0"/>
  </sheetPr>
  <dimension ref="A1:I153"/>
  <sheetViews>
    <sheetView topLeftCell="A144" zoomScale="85" zoomScaleNormal="85" workbookViewId="0">
      <selection activeCell="A3" sqref="A3:F148"/>
    </sheetView>
  </sheetViews>
  <sheetFormatPr defaultColWidth="8.85546875" defaultRowHeight="12.75"/>
  <cols>
    <col min="1" max="1" width="6.28515625" style="1" customWidth="1"/>
    <col min="2" max="2" width="48.7109375" style="1" customWidth="1"/>
    <col min="3" max="3" width="37.85546875" style="1" customWidth="1"/>
    <col min="4" max="4" width="18.7109375" style="1" customWidth="1"/>
    <col min="5" max="5" width="18.7109375" style="14" customWidth="1"/>
    <col min="6" max="6" width="26.7109375" style="1" customWidth="1"/>
    <col min="7" max="7" width="20.7109375" style="1" customWidth="1"/>
    <col min="8" max="8" width="18.7109375" style="17" customWidth="1"/>
    <col min="9" max="9" width="26.7109375" style="1" customWidth="1"/>
    <col min="10" max="16384" width="8.85546875" style="1"/>
  </cols>
  <sheetData>
    <row r="1" spans="1:9" ht="15.75">
      <c r="A1" s="4" t="s">
        <v>718</v>
      </c>
      <c r="B1" s="4"/>
      <c r="C1" s="4"/>
    </row>
    <row r="3" spans="1:9" ht="18.600000000000001" customHeight="1">
      <c r="A3" s="2096" t="s">
        <v>0</v>
      </c>
      <c r="B3" s="2097" t="s">
        <v>1</v>
      </c>
      <c r="C3" s="2097" t="s">
        <v>2</v>
      </c>
      <c r="D3" s="2096" t="s">
        <v>1866</v>
      </c>
      <c r="E3" s="2096"/>
      <c r="F3" s="2096"/>
      <c r="G3" s="2097" t="s">
        <v>6</v>
      </c>
      <c r="H3" s="2097" t="s">
        <v>606</v>
      </c>
      <c r="I3" s="2097"/>
    </row>
    <row r="4" spans="1:9" ht="31.9" customHeight="1">
      <c r="A4" s="2096"/>
      <c r="B4" s="2097"/>
      <c r="C4" s="2097"/>
      <c r="D4" s="421" t="s">
        <v>3</v>
      </c>
      <c r="E4" s="53" t="s">
        <v>4</v>
      </c>
      <c r="F4" s="422" t="s">
        <v>5</v>
      </c>
      <c r="G4" s="2097"/>
      <c r="H4" s="53" t="s">
        <v>4</v>
      </c>
      <c r="I4" s="422" t="s">
        <v>5</v>
      </c>
    </row>
    <row r="5" spans="1:9" s="17" customFormat="1">
      <c r="A5" s="15">
        <v>1</v>
      </c>
      <c r="B5" s="15">
        <f>A5+1</f>
        <v>2</v>
      </c>
      <c r="C5" s="15">
        <f t="shared" ref="C5:I5" si="0">B5+1</f>
        <v>3</v>
      </c>
      <c r="D5" s="15">
        <f t="shared" si="0"/>
        <v>4</v>
      </c>
      <c r="E5" s="15">
        <f t="shared" si="0"/>
        <v>5</v>
      </c>
      <c r="F5" s="15">
        <f t="shared" si="0"/>
        <v>6</v>
      </c>
      <c r="G5" s="15">
        <f t="shared" si="0"/>
        <v>7</v>
      </c>
      <c r="H5" s="15">
        <f t="shared" si="0"/>
        <v>8</v>
      </c>
      <c r="I5" s="15">
        <f t="shared" si="0"/>
        <v>9</v>
      </c>
    </row>
    <row r="6" spans="1:9" s="13" customFormat="1" ht="18" customHeight="1">
      <c r="A6" s="6"/>
      <c r="B6" s="6"/>
      <c r="C6" s="6"/>
      <c r="D6" s="6"/>
      <c r="E6" s="7"/>
      <c r="F6" s="6"/>
      <c r="G6" s="6"/>
      <c r="H6" s="6"/>
      <c r="I6" s="6"/>
    </row>
    <row r="7" spans="1:9" s="13" customFormat="1" ht="18" customHeight="1">
      <c r="A7" s="19" t="s">
        <v>1867</v>
      </c>
      <c r="B7" s="20"/>
      <c r="C7" s="20"/>
      <c r="D7" s="20"/>
      <c r="E7" s="21"/>
      <c r="F7" s="20"/>
      <c r="G7" s="20"/>
      <c r="H7" s="20"/>
      <c r="I7" s="22"/>
    </row>
    <row r="8" spans="1:9" s="2" customFormat="1" ht="25.5">
      <c r="A8" s="54">
        <v>1</v>
      </c>
      <c r="B8" s="9" t="s">
        <v>7</v>
      </c>
      <c r="C8" s="9" t="s">
        <v>1868</v>
      </c>
      <c r="D8" s="54"/>
      <c r="E8" s="28"/>
      <c r="F8" s="261">
        <f>SUM(F9:F19)</f>
        <v>2951688500</v>
      </c>
      <c r="G8" s="501"/>
      <c r="H8" s="502"/>
      <c r="I8" s="261">
        <f>SUM(I9:I19)</f>
        <v>3106724150</v>
      </c>
    </row>
    <row r="9" spans="1:9" s="13" customFormat="1" ht="19.899999999999999" customHeight="1">
      <c r="A9" s="7"/>
      <c r="B9" s="8" t="s">
        <v>1513</v>
      </c>
      <c r="C9" s="10" t="s">
        <v>1869</v>
      </c>
      <c r="D9" s="7" t="s">
        <v>8</v>
      </c>
      <c r="E9" s="245" t="s">
        <v>1870</v>
      </c>
      <c r="F9" s="25">
        <v>23292500</v>
      </c>
      <c r="G9" s="6"/>
      <c r="H9" s="245" t="s">
        <v>1870</v>
      </c>
      <c r="I9" s="25">
        <v>25621750</v>
      </c>
    </row>
    <row r="10" spans="1:9" s="13" customFormat="1" ht="25.5">
      <c r="A10" s="7"/>
      <c r="B10" s="8" t="s">
        <v>1871</v>
      </c>
      <c r="C10" s="10" t="s">
        <v>1872</v>
      </c>
      <c r="D10" s="7" t="s">
        <v>8</v>
      </c>
      <c r="E10" s="245" t="s">
        <v>1870</v>
      </c>
      <c r="F10" s="25">
        <v>720000000</v>
      </c>
      <c r="G10" s="6"/>
      <c r="H10" s="245" t="s">
        <v>1870</v>
      </c>
      <c r="I10" s="25">
        <v>720000000</v>
      </c>
    </row>
    <row r="11" spans="1:9" s="13" customFormat="1" ht="19.899999999999999" customHeight="1">
      <c r="A11" s="7"/>
      <c r="B11" s="8" t="s">
        <v>1518</v>
      </c>
      <c r="C11" s="10" t="s">
        <v>1873</v>
      </c>
      <c r="D11" s="7" t="s">
        <v>8</v>
      </c>
      <c r="E11" s="245" t="s">
        <v>1870</v>
      </c>
      <c r="F11" s="253">
        <v>264142000</v>
      </c>
      <c r="G11" s="6"/>
      <c r="H11" s="245" t="s">
        <v>1870</v>
      </c>
      <c r="I11" s="253">
        <v>264142000</v>
      </c>
    </row>
    <row r="12" spans="1:9" s="13" customFormat="1" ht="19.899999999999999" customHeight="1">
      <c r="A12" s="7"/>
      <c r="B12" s="8" t="s">
        <v>1874</v>
      </c>
      <c r="C12" s="10" t="s">
        <v>1875</v>
      </c>
      <c r="D12" s="7" t="s">
        <v>8</v>
      </c>
      <c r="E12" s="245" t="s">
        <v>1876</v>
      </c>
      <c r="F12" s="246">
        <v>519462000</v>
      </c>
      <c r="G12" s="6"/>
      <c r="H12" s="245" t="s">
        <v>1876</v>
      </c>
      <c r="I12" s="246">
        <v>519462000</v>
      </c>
    </row>
    <row r="13" spans="1:9" s="13" customFormat="1" ht="19.899999999999999" customHeight="1">
      <c r="A13" s="7"/>
      <c r="B13" s="8" t="s">
        <v>1877</v>
      </c>
      <c r="C13" s="10" t="s">
        <v>1878</v>
      </c>
      <c r="D13" s="7" t="s">
        <v>8</v>
      </c>
      <c r="E13" s="245" t="s">
        <v>1870</v>
      </c>
      <c r="F13" s="246">
        <v>145000000</v>
      </c>
      <c r="G13" s="6"/>
      <c r="H13" s="245" t="s">
        <v>1870</v>
      </c>
      <c r="I13" s="246">
        <v>145000000</v>
      </c>
    </row>
    <row r="14" spans="1:9" s="13" customFormat="1" ht="19.899999999999999" customHeight="1">
      <c r="A14" s="7"/>
      <c r="B14" s="8" t="s">
        <v>1520</v>
      </c>
      <c r="C14" s="10" t="s">
        <v>1879</v>
      </c>
      <c r="D14" s="7" t="s">
        <v>8</v>
      </c>
      <c r="E14" s="245" t="s">
        <v>1870</v>
      </c>
      <c r="F14" s="246">
        <v>186340000</v>
      </c>
      <c r="G14" s="6"/>
      <c r="H14" s="245" t="s">
        <v>1870</v>
      </c>
      <c r="I14" s="246">
        <v>204974000</v>
      </c>
    </row>
    <row r="15" spans="1:9" s="13" customFormat="1" ht="25.5">
      <c r="A15" s="7"/>
      <c r="B15" s="8" t="s">
        <v>1523</v>
      </c>
      <c r="C15" s="10" t="s">
        <v>1880</v>
      </c>
      <c r="D15" s="7" t="s">
        <v>8</v>
      </c>
      <c r="E15" s="245" t="s">
        <v>1870</v>
      </c>
      <c r="F15" s="246">
        <v>252288000</v>
      </c>
      <c r="G15" s="6"/>
      <c r="H15" s="245" t="s">
        <v>1870</v>
      </c>
      <c r="I15" s="246">
        <v>302745600</v>
      </c>
    </row>
    <row r="16" spans="1:9" s="13" customFormat="1" ht="25.5">
      <c r="A16" s="6"/>
      <c r="B16" s="8" t="s">
        <v>1881</v>
      </c>
      <c r="C16" s="10" t="s">
        <v>1882</v>
      </c>
      <c r="D16" s="7" t="s">
        <v>8</v>
      </c>
      <c r="E16" s="245" t="s">
        <v>1870</v>
      </c>
      <c r="F16" s="246">
        <v>72600000</v>
      </c>
      <c r="G16" s="7"/>
      <c r="H16" s="245" t="s">
        <v>1870</v>
      </c>
      <c r="I16" s="246">
        <v>79860000</v>
      </c>
    </row>
    <row r="17" spans="1:9" s="2" customFormat="1" ht="25.5">
      <c r="A17" s="54"/>
      <c r="B17" s="8" t="s">
        <v>1883</v>
      </c>
      <c r="C17" s="10" t="s">
        <v>1884</v>
      </c>
      <c r="D17" s="7" t="s">
        <v>8</v>
      </c>
      <c r="E17" s="245" t="s">
        <v>1870</v>
      </c>
      <c r="F17" s="208">
        <v>39204000</v>
      </c>
      <c r="G17" s="54"/>
      <c r="H17" s="245" t="s">
        <v>1870</v>
      </c>
      <c r="I17" s="208">
        <v>43124400</v>
      </c>
    </row>
    <row r="18" spans="1:9" s="2" customFormat="1" ht="19.899999999999999" customHeight="1">
      <c r="A18" s="54"/>
      <c r="B18" s="8" t="s">
        <v>1537</v>
      </c>
      <c r="C18" s="10" t="s">
        <v>1885</v>
      </c>
      <c r="D18" s="7" t="s">
        <v>8</v>
      </c>
      <c r="E18" s="245" t="s">
        <v>1870</v>
      </c>
      <c r="F18" s="208">
        <v>79860000</v>
      </c>
      <c r="G18" s="54"/>
      <c r="H18" s="245" t="s">
        <v>1870</v>
      </c>
      <c r="I18" s="208">
        <v>87846000</v>
      </c>
    </row>
    <row r="19" spans="1:9" s="13" customFormat="1" ht="25.5">
      <c r="A19" s="7"/>
      <c r="B19" s="8" t="s">
        <v>1886</v>
      </c>
      <c r="C19" s="10" t="s">
        <v>1887</v>
      </c>
      <c r="D19" s="7" t="s">
        <v>8</v>
      </c>
      <c r="E19" s="245" t="s">
        <v>1870</v>
      </c>
      <c r="F19" s="246">
        <v>649500000</v>
      </c>
      <c r="G19" s="7"/>
      <c r="H19" s="245" t="s">
        <v>1870</v>
      </c>
      <c r="I19" s="246">
        <v>713948400</v>
      </c>
    </row>
    <row r="20" spans="1:9" s="2" customFormat="1" ht="25.5">
      <c r="A20" s="54">
        <v>2</v>
      </c>
      <c r="B20" s="9" t="s">
        <v>15</v>
      </c>
      <c r="C20" s="9" t="s">
        <v>1868</v>
      </c>
      <c r="D20" s="54"/>
      <c r="E20" s="28"/>
      <c r="F20" s="269">
        <f>SUM(F21:F24)</f>
        <v>2468572000</v>
      </c>
      <c r="G20" s="18"/>
      <c r="H20" s="28"/>
      <c r="I20" s="261">
        <f>SUM(I21:I24)</f>
        <v>1718572000</v>
      </c>
    </row>
    <row r="21" spans="1:9" s="13" customFormat="1" ht="51">
      <c r="A21" s="7"/>
      <c r="B21" s="8" t="s">
        <v>1888</v>
      </c>
      <c r="C21" s="10" t="s">
        <v>1889</v>
      </c>
      <c r="D21" s="7" t="s">
        <v>8</v>
      </c>
      <c r="E21" s="503" t="s">
        <v>1890</v>
      </c>
      <c r="F21" s="246">
        <v>803572000</v>
      </c>
      <c r="G21" s="6"/>
      <c r="H21" s="503" t="s">
        <v>1891</v>
      </c>
      <c r="I21" s="246">
        <v>803572000</v>
      </c>
    </row>
    <row r="22" spans="1:9" s="13" customFormat="1" ht="19.899999999999999" customHeight="1">
      <c r="A22" s="6"/>
      <c r="B22" s="8" t="s">
        <v>1892</v>
      </c>
      <c r="C22" s="10" t="s">
        <v>1893</v>
      </c>
      <c r="D22" s="7" t="s">
        <v>8</v>
      </c>
      <c r="E22" s="26" t="s">
        <v>247</v>
      </c>
      <c r="F22" s="246">
        <v>355000000</v>
      </c>
      <c r="G22" s="6"/>
      <c r="H22" s="26" t="s">
        <v>247</v>
      </c>
      <c r="I22" s="246">
        <v>355000000</v>
      </c>
    </row>
    <row r="23" spans="1:9" s="13" customFormat="1" ht="19.899999999999999" customHeight="1">
      <c r="A23" s="6"/>
      <c r="B23" s="8" t="s">
        <v>1894</v>
      </c>
      <c r="C23" s="10" t="s">
        <v>1895</v>
      </c>
      <c r="D23" s="7" t="s">
        <v>8</v>
      </c>
      <c r="E23" s="26" t="s">
        <v>247</v>
      </c>
      <c r="F23" s="246">
        <v>560000000</v>
      </c>
      <c r="G23" s="6"/>
      <c r="H23" s="26" t="s">
        <v>247</v>
      </c>
      <c r="I23" s="246">
        <v>560000000</v>
      </c>
    </row>
    <row r="24" spans="1:9" s="13" customFormat="1" ht="25.5">
      <c r="A24" s="6"/>
      <c r="B24" s="8" t="s">
        <v>1896</v>
      </c>
      <c r="C24" s="10" t="s">
        <v>1897</v>
      </c>
      <c r="D24" s="7" t="s">
        <v>8</v>
      </c>
      <c r="E24" s="26" t="s">
        <v>247</v>
      </c>
      <c r="F24" s="504">
        <v>750000000</v>
      </c>
      <c r="G24" s="6"/>
      <c r="H24" s="26"/>
      <c r="I24" s="504">
        <v>0</v>
      </c>
    </row>
    <row r="25" spans="1:9" s="2" customFormat="1" ht="25.5">
      <c r="A25" s="54">
        <v>3</v>
      </c>
      <c r="B25" s="35" t="s">
        <v>215</v>
      </c>
      <c r="C25" s="9" t="s">
        <v>1868</v>
      </c>
      <c r="D25" s="54"/>
      <c r="E25" s="505"/>
      <c r="F25" s="506">
        <f>SUM(F26)</f>
        <v>154000000</v>
      </c>
      <c r="G25" s="18"/>
      <c r="H25" s="505"/>
      <c r="I25" s="506">
        <f>SUM(I26)</f>
        <v>154000000</v>
      </c>
    </row>
    <row r="26" spans="1:9" s="13" customFormat="1" ht="25.5">
      <c r="A26" s="6"/>
      <c r="B26" s="8" t="s">
        <v>1898</v>
      </c>
      <c r="C26" s="10" t="s">
        <v>1899</v>
      </c>
      <c r="D26" s="7" t="s">
        <v>8</v>
      </c>
      <c r="E26" s="270" t="s">
        <v>1900</v>
      </c>
      <c r="F26" s="504">
        <v>154000000</v>
      </c>
      <c r="G26" s="6"/>
      <c r="H26" s="270" t="s">
        <v>1900</v>
      </c>
      <c r="I26" s="504">
        <v>154000000</v>
      </c>
    </row>
    <row r="27" spans="1:9" s="2" customFormat="1" ht="25.5">
      <c r="A27" s="54">
        <v>4</v>
      </c>
      <c r="B27" s="35" t="s">
        <v>242</v>
      </c>
      <c r="C27" s="9" t="s">
        <v>1901</v>
      </c>
      <c r="D27" s="54"/>
      <c r="E27" s="505"/>
      <c r="F27" s="506">
        <f>SUM(F28)</f>
        <v>150000000</v>
      </c>
      <c r="G27" s="18"/>
      <c r="H27" s="505"/>
      <c r="I27" s="506">
        <f>SUM(I28)</f>
        <v>175000000</v>
      </c>
    </row>
    <row r="28" spans="1:9" s="13" customFormat="1" ht="25.5">
      <c r="A28" s="6"/>
      <c r="B28" s="8" t="s">
        <v>342</v>
      </c>
      <c r="C28" s="10" t="s">
        <v>1902</v>
      </c>
      <c r="D28" s="7" t="s">
        <v>8</v>
      </c>
      <c r="E28" s="270" t="s">
        <v>1870</v>
      </c>
      <c r="F28" s="504">
        <v>150000000</v>
      </c>
      <c r="G28" s="6"/>
      <c r="H28" s="270" t="s">
        <v>1870</v>
      </c>
      <c r="I28" s="504">
        <v>175000000</v>
      </c>
    </row>
    <row r="29" spans="1:9" s="2" customFormat="1" ht="25.5">
      <c r="A29" s="54">
        <v>5</v>
      </c>
      <c r="B29" s="9" t="s">
        <v>1903</v>
      </c>
      <c r="C29" s="9" t="s">
        <v>1904</v>
      </c>
      <c r="D29" s="54"/>
      <c r="E29" s="28"/>
      <c r="F29" s="269">
        <f>SUM(F30:F93)</f>
        <v>28840000000</v>
      </c>
      <c r="G29" s="3"/>
      <c r="H29" s="28"/>
      <c r="I29" s="269">
        <f>SUM(I30:I93)</f>
        <v>31290000000</v>
      </c>
    </row>
    <row r="30" spans="1:9" s="13" customFormat="1" ht="25.5">
      <c r="A30" s="7"/>
      <c r="B30" s="8" t="s">
        <v>1905</v>
      </c>
      <c r="C30" s="10" t="s">
        <v>1906</v>
      </c>
      <c r="D30" s="7" t="s">
        <v>8</v>
      </c>
      <c r="E30" s="270">
        <v>0</v>
      </c>
      <c r="F30" s="270">
        <v>0</v>
      </c>
      <c r="G30" s="270"/>
      <c r="H30" s="270">
        <v>0</v>
      </c>
      <c r="I30" s="270">
        <v>0</v>
      </c>
    </row>
    <row r="31" spans="1:9" s="13" customFormat="1" ht="25.5">
      <c r="A31" s="6"/>
      <c r="B31" s="8" t="s">
        <v>1907</v>
      </c>
      <c r="C31" s="10"/>
      <c r="D31" s="7"/>
      <c r="E31" s="270">
        <v>0</v>
      </c>
      <c r="F31" s="270">
        <v>0</v>
      </c>
      <c r="G31" s="270"/>
      <c r="H31" s="270">
        <v>0</v>
      </c>
      <c r="I31" s="270">
        <v>0</v>
      </c>
    </row>
    <row r="32" spans="1:9" s="13" customFormat="1" ht="19.899999999999999" customHeight="1">
      <c r="A32" s="7"/>
      <c r="B32" s="8" t="s">
        <v>1908</v>
      </c>
      <c r="C32" s="10"/>
      <c r="D32" s="7" t="s">
        <v>8</v>
      </c>
      <c r="E32" s="270" t="s">
        <v>247</v>
      </c>
      <c r="F32" s="270">
        <v>2750000000</v>
      </c>
      <c r="G32" s="270"/>
      <c r="H32" s="270" t="s">
        <v>247</v>
      </c>
      <c r="I32" s="270">
        <v>2750000000</v>
      </c>
    </row>
    <row r="33" spans="1:9" s="13" customFormat="1" ht="19.899999999999999" customHeight="1">
      <c r="A33" s="6"/>
      <c r="B33" s="8" t="s">
        <v>1909</v>
      </c>
      <c r="C33" s="10"/>
      <c r="D33" s="7"/>
      <c r="E33" s="270" t="s">
        <v>247</v>
      </c>
      <c r="F33" s="270">
        <v>0</v>
      </c>
      <c r="G33" s="270"/>
      <c r="H33" s="270" t="s">
        <v>247</v>
      </c>
      <c r="I33" s="270">
        <v>0</v>
      </c>
    </row>
    <row r="34" spans="1:9" s="13" customFormat="1" ht="19.899999999999999" customHeight="1">
      <c r="A34" s="6"/>
      <c r="B34" s="8" t="s">
        <v>1910</v>
      </c>
      <c r="C34" s="10"/>
      <c r="D34" s="7" t="s">
        <v>8</v>
      </c>
      <c r="E34" s="270" t="s">
        <v>247</v>
      </c>
      <c r="F34" s="270">
        <v>2175000000</v>
      </c>
      <c r="G34" s="270"/>
      <c r="H34" s="270" t="s">
        <v>247</v>
      </c>
      <c r="I34" s="270">
        <v>2610000000</v>
      </c>
    </row>
    <row r="35" spans="1:9" s="13" customFormat="1" ht="19.899999999999999" customHeight="1">
      <c r="A35" s="6"/>
      <c r="B35" s="8" t="s">
        <v>1911</v>
      </c>
      <c r="C35" s="10"/>
      <c r="D35" s="7" t="s">
        <v>8</v>
      </c>
      <c r="E35" s="270" t="s">
        <v>247</v>
      </c>
      <c r="F35" s="270">
        <v>2200000000</v>
      </c>
      <c r="G35" s="270"/>
      <c r="H35" s="270" t="s">
        <v>247</v>
      </c>
      <c r="I35" s="270">
        <v>2200000000</v>
      </c>
    </row>
    <row r="36" spans="1:9" s="13" customFormat="1" ht="19.899999999999999" customHeight="1">
      <c r="A36" s="7"/>
      <c r="B36" s="8" t="s">
        <v>1912</v>
      </c>
      <c r="C36" s="10"/>
      <c r="D36" s="7" t="s">
        <v>8</v>
      </c>
      <c r="E36" s="270" t="s">
        <v>247</v>
      </c>
      <c r="F36" s="270">
        <v>1650000000</v>
      </c>
      <c r="G36" s="270"/>
      <c r="H36" s="270" t="s">
        <v>247</v>
      </c>
      <c r="I36" s="270">
        <v>1500000000</v>
      </c>
    </row>
    <row r="37" spans="1:9" s="13" customFormat="1" ht="19.899999999999999" customHeight="1">
      <c r="A37" s="7"/>
      <c r="B37" s="8" t="s">
        <v>1913</v>
      </c>
      <c r="C37" s="10"/>
      <c r="D37" s="7" t="s">
        <v>8</v>
      </c>
      <c r="E37" s="270" t="s">
        <v>247</v>
      </c>
      <c r="F37" s="270">
        <v>1650000000</v>
      </c>
      <c r="G37" s="270"/>
      <c r="H37" s="270" t="s">
        <v>247</v>
      </c>
      <c r="I37" s="270">
        <v>1500000000</v>
      </c>
    </row>
    <row r="38" spans="1:9" s="13" customFormat="1" ht="25.5">
      <c r="A38" s="7"/>
      <c r="B38" s="8" t="s">
        <v>1914</v>
      </c>
      <c r="C38" s="10"/>
      <c r="D38" s="7"/>
      <c r="E38" s="270">
        <v>0</v>
      </c>
      <c r="F38" s="270">
        <v>0</v>
      </c>
      <c r="G38" s="270"/>
      <c r="H38" s="270">
        <v>0</v>
      </c>
      <c r="I38" s="270">
        <v>0</v>
      </c>
    </row>
    <row r="39" spans="1:9" s="13" customFormat="1" ht="19.899999999999999" customHeight="1">
      <c r="A39" s="6"/>
      <c r="B39" s="8" t="s">
        <v>1915</v>
      </c>
      <c r="C39" s="10"/>
      <c r="D39" s="7" t="s">
        <v>8</v>
      </c>
      <c r="E39" s="270" t="s">
        <v>247</v>
      </c>
      <c r="F39" s="270">
        <v>960000000</v>
      </c>
      <c r="G39" s="270"/>
      <c r="H39" s="270" t="s">
        <v>247</v>
      </c>
      <c r="I39" s="270">
        <v>960000000</v>
      </c>
    </row>
    <row r="40" spans="1:9" s="2" customFormat="1" ht="19.899999999999999" customHeight="1">
      <c r="A40" s="54"/>
      <c r="B40" s="8" t="s">
        <v>1916</v>
      </c>
      <c r="C40" s="10"/>
      <c r="D40" s="54"/>
      <c r="E40" s="270" t="s">
        <v>247</v>
      </c>
      <c r="F40" s="270">
        <v>960000000</v>
      </c>
      <c r="G40" s="270"/>
      <c r="H40" s="270" t="s">
        <v>247</v>
      </c>
      <c r="I40" s="270">
        <v>0</v>
      </c>
    </row>
    <row r="41" spans="1:9" s="2" customFormat="1" ht="38.25">
      <c r="A41" s="54"/>
      <c r="B41" s="8" t="s">
        <v>1917</v>
      </c>
      <c r="C41" s="10"/>
      <c r="D41" s="7" t="s">
        <v>8</v>
      </c>
      <c r="E41" s="270" t="s">
        <v>247</v>
      </c>
      <c r="F41" s="270">
        <v>2200000000</v>
      </c>
      <c r="G41" s="270"/>
      <c r="H41" s="270" t="s">
        <v>247</v>
      </c>
      <c r="I41" s="270">
        <v>2200000000</v>
      </c>
    </row>
    <row r="42" spans="1:9" s="2" customFormat="1" ht="19.899999999999999" customHeight="1">
      <c r="A42" s="54"/>
      <c r="B42" s="8" t="s">
        <v>1912</v>
      </c>
      <c r="C42" s="10"/>
      <c r="D42" s="7" t="s">
        <v>8</v>
      </c>
      <c r="E42" s="270" t="s">
        <v>247</v>
      </c>
      <c r="F42" s="270">
        <v>1150000000</v>
      </c>
      <c r="G42" s="270"/>
      <c r="H42" s="270" t="s">
        <v>247</v>
      </c>
      <c r="I42" s="270">
        <v>1150000000</v>
      </c>
    </row>
    <row r="43" spans="1:9" s="2" customFormat="1" ht="19.899999999999999" customHeight="1">
      <c r="A43" s="54"/>
      <c r="B43" s="8" t="s">
        <v>1913</v>
      </c>
      <c r="C43" s="10"/>
      <c r="D43" s="7" t="s">
        <v>8</v>
      </c>
      <c r="E43" s="270" t="s">
        <v>247</v>
      </c>
      <c r="F43" s="270">
        <v>1150000000</v>
      </c>
      <c r="G43" s="270"/>
      <c r="H43" s="270" t="s">
        <v>247</v>
      </c>
      <c r="I43" s="270">
        <v>1150000000</v>
      </c>
    </row>
    <row r="44" spans="1:9" s="2" customFormat="1" ht="19.899999999999999" customHeight="1">
      <c r="A44" s="54"/>
      <c r="B44" s="8" t="s">
        <v>1918</v>
      </c>
      <c r="C44" s="10"/>
      <c r="D44" s="54"/>
      <c r="E44" s="270" t="s">
        <v>247</v>
      </c>
      <c r="F44" s="270">
        <v>0</v>
      </c>
      <c r="G44" s="270"/>
      <c r="H44" s="270" t="s">
        <v>247</v>
      </c>
      <c r="I44" s="270">
        <v>0</v>
      </c>
    </row>
    <row r="45" spans="1:9" s="2" customFormat="1" ht="19.899999999999999" customHeight="1">
      <c r="A45" s="54"/>
      <c r="B45" s="8" t="s">
        <v>1919</v>
      </c>
      <c r="C45" s="10"/>
      <c r="D45" s="7" t="s">
        <v>8</v>
      </c>
      <c r="E45" s="270" t="s">
        <v>247</v>
      </c>
      <c r="F45" s="270">
        <v>760000000</v>
      </c>
      <c r="G45" s="270"/>
      <c r="H45" s="270" t="s">
        <v>247</v>
      </c>
      <c r="I45" s="270">
        <v>0</v>
      </c>
    </row>
    <row r="46" spans="1:9" s="2" customFormat="1" ht="19.899999999999999" customHeight="1">
      <c r="A46" s="54"/>
      <c r="B46" s="8" t="s">
        <v>1920</v>
      </c>
      <c r="C46" s="10"/>
      <c r="D46" s="7" t="s">
        <v>8</v>
      </c>
      <c r="E46" s="270" t="s">
        <v>247</v>
      </c>
      <c r="F46" s="270">
        <v>940000000</v>
      </c>
      <c r="G46" s="270"/>
      <c r="H46" s="270" t="s">
        <v>247</v>
      </c>
      <c r="I46" s="270">
        <v>0</v>
      </c>
    </row>
    <row r="47" spans="1:9" s="2" customFormat="1" ht="19.899999999999999" customHeight="1">
      <c r="A47" s="54"/>
      <c r="B47" s="8" t="s">
        <v>1921</v>
      </c>
      <c r="C47" s="10"/>
      <c r="D47" s="7" t="s">
        <v>8</v>
      </c>
      <c r="E47" s="270" t="s">
        <v>247</v>
      </c>
      <c r="F47" s="270">
        <v>780000000</v>
      </c>
      <c r="G47" s="270"/>
      <c r="H47" s="270" t="s">
        <v>247</v>
      </c>
      <c r="I47" s="270">
        <v>0</v>
      </c>
    </row>
    <row r="48" spans="1:9" s="2" customFormat="1" ht="25.5">
      <c r="A48" s="54"/>
      <c r="B48" s="8" t="s">
        <v>1922</v>
      </c>
      <c r="C48" s="10"/>
      <c r="D48" s="54"/>
      <c r="E48" s="270">
        <v>0</v>
      </c>
      <c r="F48" s="270">
        <v>0</v>
      </c>
      <c r="G48" s="270"/>
      <c r="H48" s="270">
        <v>0</v>
      </c>
      <c r="I48" s="270">
        <v>0</v>
      </c>
    </row>
    <row r="49" spans="1:9" s="2" customFormat="1" ht="19.899999999999999" customHeight="1">
      <c r="A49" s="54"/>
      <c r="B49" s="8" t="s">
        <v>1915</v>
      </c>
      <c r="C49" s="10"/>
      <c r="D49" s="7" t="s">
        <v>8</v>
      </c>
      <c r="E49" s="270" t="s">
        <v>247</v>
      </c>
      <c r="F49" s="270">
        <v>560000000</v>
      </c>
      <c r="G49" s="270"/>
      <c r="H49" s="270" t="s">
        <v>247</v>
      </c>
      <c r="I49" s="270">
        <v>560000000</v>
      </c>
    </row>
    <row r="50" spans="1:9" s="2" customFormat="1" ht="25.5">
      <c r="A50" s="54"/>
      <c r="B50" s="8" t="s">
        <v>1923</v>
      </c>
      <c r="C50" s="10"/>
      <c r="D50" s="54"/>
      <c r="E50" s="270" t="s">
        <v>247</v>
      </c>
      <c r="F50" s="270">
        <v>0</v>
      </c>
      <c r="G50" s="270"/>
      <c r="H50" s="270" t="s">
        <v>247</v>
      </c>
      <c r="I50" s="270">
        <v>0</v>
      </c>
    </row>
    <row r="51" spans="1:9" s="2" customFormat="1" ht="38.25">
      <c r="A51" s="54"/>
      <c r="B51" s="8" t="s">
        <v>1924</v>
      </c>
      <c r="C51" s="10"/>
      <c r="D51" s="7" t="s">
        <v>8</v>
      </c>
      <c r="E51" s="270" t="s">
        <v>247</v>
      </c>
      <c r="F51" s="270">
        <v>1340000000</v>
      </c>
      <c r="G51" s="270"/>
      <c r="H51" s="270" t="s">
        <v>247</v>
      </c>
      <c r="I51" s="270">
        <v>1860000000</v>
      </c>
    </row>
    <row r="52" spans="1:9" s="2" customFormat="1" ht="19.899999999999999" customHeight="1">
      <c r="A52" s="54"/>
      <c r="B52" s="8" t="s">
        <v>1912</v>
      </c>
      <c r="C52" s="10"/>
      <c r="D52" s="7" t="s">
        <v>8</v>
      </c>
      <c r="E52" s="270" t="s">
        <v>247</v>
      </c>
      <c r="F52" s="270">
        <v>860000000</v>
      </c>
      <c r="G52" s="270"/>
      <c r="H52" s="270" t="s">
        <v>247</v>
      </c>
      <c r="I52" s="270">
        <v>860000000</v>
      </c>
    </row>
    <row r="53" spans="1:9" s="2" customFormat="1" ht="19.899999999999999" customHeight="1">
      <c r="A53" s="54"/>
      <c r="B53" s="8" t="s">
        <v>1913</v>
      </c>
      <c r="C53" s="10"/>
      <c r="D53" s="7" t="s">
        <v>8</v>
      </c>
      <c r="E53" s="270" t="s">
        <v>247</v>
      </c>
      <c r="F53" s="270">
        <v>760000000</v>
      </c>
      <c r="G53" s="270"/>
      <c r="H53" s="270" t="s">
        <v>247</v>
      </c>
      <c r="I53" s="270">
        <v>760000000</v>
      </c>
    </row>
    <row r="54" spans="1:9" s="2" customFormat="1" ht="19.899999999999999" customHeight="1">
      <c r="A54" s="54"/>
      <c r="B54" s="8" t="s">
        <v>1925</v>
      </c>
      <c r="C54" s="10"/>
      <c r="D54" s="7" t="s">
        <v>8</v>
      </c>
      <c r="E54" s="270" t="s">
        <v>247</v>
      </c>
      <c r="F54" s="270">
        <v>460000000</v>
      </c>
      <c r="G54" s="270"/>
      <c r="H54" s="270" t="s">
        <v>247</v>
      </c>
      <c r="I54" s="270">
        <v>460000000</v>
      </c>
    </row>
    <row r="55" spans="1:9" s="2" customFormat="1" ht="25.5">
      <c r="A55" s="54"/>
      <c r="B55" s="8" t="s">
        <v>1926</v>
      </c>
      <c r="C55" s="10"/>
      <c r="D55" s="7" t="s">
        <v>8</v>
      </c>
      <c r="E55" s="270" t="s">
        <v>247</v>
      </c>
      <c r="F55" s="270">
        <v>0</v>
      </c>
      <c r="G55" s="270"/>
      <c r="H55" s="270"/>
      <c r="I55" s="270">
        <v>0</v>
      </c>
    </row>
    <row r="56" spans="1:9" s="2" customFormat="1" ht="19.899999999999999" customHeight="1">
      <c r="A56" s="54"/>
      <c r="B56" s="8" t="s">
        <v>1927</v>
      </c>
      <c r="C56" s="10"/>
      <c r="D56" s="7" t="s">
        <v>8</v>
      </c>
      <c r="E56" s="270" t="s">
        <v>247</v>
      </c>
      <c r="F56" s="270">
        <v>0</v>
      </c>
      <c r="G56" s="270"/>
      <c r="H56" s="270"/>
      <c r="I56" s="270">
        <v>0</v>
      </c>
    </row>
    <row r="57" spans="1:9" s="2" customFormat="1" ht="25.5">
      <c r="A57" s="54"/>
      <c r="B57" s="8" t="s">
        <v>1928</v>
      </c>
      <c r="C57" s="10"/>
      <c r="D57" s="54"/>
      <c r="E57" s="270" t="s">
        <v>247</v>
      </c>
      <c r="F57" s="270">
        <v>0</v>
      </c>
      <c r="G57" s="270"/>
      <c r="H57" s="270"/>
      <c r="I57" s="270">
        <v>0</v>
      </c>
    </row>
    <row r="58" spans="1:9" s="2" customFormat="1" ht="25.5">
      <c r="A58" s="54"/>
      <c r="B58" s="8" t="s">
        <v>1929</v>
      </c>
      <c r="C58" s="10"/>
      <c r="D58" s="7" t="s">
        <v>8</v>
      </c>
      <c r="E58" s="270" t="s">
        <v>247</v>
      </c>
      <c r="F58" s="270">
        <v>0</v>
      </c>
      <c r="G58" s="270"/>
      <c r="H58" s="270"/>
      <c r="I58" s="270">
        <v>0</v>
      </c>
    </row>
    <row r="59" spans="1:9" s="2" customFormat="1" ht="19.899999999999999" customHeight="1">
      <c r="A59" s="54"/>
      <c r="B59" s="8" t="s">
        <v>1930</v>
      </c>
      <c r="C59" s="10"/>
      <c r="D59" s="7" t="s">
        <v>8</v>
      </c>
      <c r="E59" s="270" t="s">
        <v>247</v>
      </c>
      <c r="F59" s="270">
        <v>725000000</v>
      </c>
      <c r="G59" s="270"/>
      <c r="H59" s="270"/>
      <c r="I59" s="270">
        <v>0</v>
      </c>
    </row>
    <row r="60" spans="1:9" s="2" customFormat="1" ht="25.5">
      <c r="A60" s="54"/>
      <c r="B60" s="8" t="s">
        <v>1931</v>
      </c>
      <c r="C60" s="10"/>
      <c r="D60" s="54"/>
      <c r="E60" s="270" t="s">
        <v>247</v>
      </c>
      <c r="F60" s="270">
        <v>0</v>
      </c>
      <c r="G60" s="270"/>
      <c r="H60" s="270"/>
      <c r="I60" s="270">
        <v>0</v>
      </c>
    </row>
    <row r="61" spans="1:9" s="2" customFormat="1" ht="19.899999999999999" customHeight="1">
      <c r="A61" s="54"/>
      <c r="B61" s="8" t="s">
        <v>1932</v>
      </c>
      <c r="C61" s="10"/>
      <c r="D61" s="54"/>
      <c r="E61" s="270" t="s">
        <v>247</v>
      </c>
      <c r="F61" s="270">
        <v>0</v>
      </c>
      <c r="G61" s="270"/>
      <c r="H61" s="270"/>
      <c r="I61" s="270">
        <v>0</v>
      </c>
    </row>
    <row r="62" spans="1:9" s="2" customFormat="1" ht="25.5">
      <c r="A62" s="54"/>
      <c r="B62" s="8" t="s">
        <v>1933</v>
      </c>
      <c r="C62" s="10"/>
      <c r="D62" s="54"/>
      <c r="E62" s="270" t="s">
        <v>247</v>
      </c>
      <c r="F62" s="270">
        <v>0</v>
      </c>
      <c r="G62" s="270"/>
      <c r="H62" s="270"/>
      <c r="I62" s="270">
        <v>0</v>
      </c>
    </row>
    <row r="63" spans="1:9" s="2" customFormat="1" ht="25.5">
      <c r="A63" s="54"/>
      <c r="B63" s="8" t="s">
        <v>1934</v>
      </c>
      <c r="C63" s="10"/>
      <c r="D63" s="7" t="s">
        <v>8</v>
      </c>
      <c r="E63" s="270" t="s">
        <v>247</v>
      </c>
      <c r="F63" s="270">
        <v>0</v>
      </c>
      <c r="G63" s="270"/>
      <c r="H63" s="270"/>
      <c r="I63" s="270">
        <v>0</v>
      </c>
    </row>
    <row r="64" spans="1:9" s="2" customFormat="1" ht="19.899999999999999" customHeight="1">
      <c r="A64" s="54"/>
      <c r="B64" s="8" t="s">
        <v>1915</v>
      </c>
      <c r="C64" s="10"/>
      <c r="D64" s="7" t="s">
        <v>8</v>
      </c>
      <c r="E64" s="270" t="s">
        <v>247</v>
      </c>
      <c r="F64" s="270">
        <v>0</v>
      </c>
      <c r="G64" s="270"/>
      <c r="H64" s="270"/>
      <c r="I64" s="270">
        <v>0</v>
      </c>
    </row>
    <row r="65" spans="1:9" s="2" customFormat="1" ht="25.5">
      <c r="A65" s="54"/>
      <c r="B65" s="8" t="s">
        <v>1935</v>
      </c>
      <c r="C65" s="10"/>
      <c r="D65" s="7" t="s">
        <v>8</v>
      </c>
      <c r="E65" s="270" t="s">
        <v>247</v>
      </c>
      <c r="F65" s="270">
        <v>0</v>
      </c>
      <c r="G65" s="270"/>
      <c r="H65" s="270"/>
      <c r="I65" s="270">
        <v>0</v>
      </c>
    </row>
    <row r="66" spans="1:9" s="2" customFormat="1" ht="38.25">
      <c r="A66" s="54"/>
      <c r="B66" s="8" t="s">
        <v>1936</v>
      </c>
      <c r="C66" s="10"/>
      <c r="D66" s="7" t="s">
        <v>8</v>
      </c>
      <c r="E66" s="270" t="s">
        <v>247</v>
      </c>
      <c r="F66" s="270">
        <v>0</v>
      </c>
      <c r="G66" s="270"/>
      <c r="H66" s="270"/>
      <c r="I66" s="270">
        <v>0</v>
      </c>
    </row>
    <row r="67" spans="1:9" s="2" customFormat="1" ht="19.899999999999999" customHeight="1">
      <c r="A67" s="54"/>
      <c r="B67" s="8" t="s">
        <v>1912</v>
      </c>
      <c r="C67" s="10"/>
      <c r="D67" s="7" t="s">
        <v>8</v>
      </c>
      <c r="E67" s="270" t="s">
        <v>247</v>
      </c>
      <c r="F67" s="270">
        <v>0</v>
      </c>
      <c r="G67" s="270"/>
      <c r="H67" s="270" t="s">
        <v>247</v>
      </c>
      <c r="I67" s="270">
        <v>960000000</v>
      </c>
    </row>
    <row r="68" spans="1:9" s="2" customFormat="1" ht="19.899999999999999" customHeight="1">
      <c r="A68" s="54"/>
      <c r="B68" s="8" t="s">
        <v>1913</v>
      </c>
      <c r="C68" s="10"/>
      <c r="D68" s="7" t="s">
        <v>8</v>
      </c>
      <c r="E68" s="270" t="s">
        <v>247</v>
      </c>
      <c r="F68" s="270">
        <v>0</v>
      </c>
      <c r="G68" s="270"/>
      <c r="H68" s="270" t="s">
        <v>247</v>
      </c>
      <c r="I68" s="270">
        <v>800000000</v>
      </c>
    </row>
    <row r="69" spans="1:9" s="2" customFormat="1" ht="25.5">
      <c r="A69" s="54"/>
      <c r="B69" s="8" t="s">
        <v>1937</v>
      </c>
      <c r="C69" s="10"/>
      <c r="D69" s="7" t="s">
        <v>8</v>
      </c>
      <c r="E69" s="270" t="s">
        <v>247</v>
      </c>
      <c r="F69" s="270">
        <v>0</v>
      </c>
      <c r="G69" s="270"/>
      <c r="H69" s="270"/>
      <c r="I69" s="270">
        <v>0</v>
      </c>
    </row>
    <row r="70" spans="1:9" s="2" customFormat="1" ht="19.899999999999999" customHeight="1">
      <c r="A70" s="54"/>
      <c r="B70" s="8" t="s">
        <v>1938</v>
      </c>
      <c r="C70" s="10"/>
      <c r="D70" s="54"/>
      <c r="E70" s="270" t="s">
        <v>247</v>
      </c>
      <c r="F70" s="270">
        <v>1250000000</v>
      </c>
      <c r="G70" s="270"/>
      <c r="H70" s="270"/>
      <c r="I70" s="270">
        <v>0</v>
      </c>
    </row>
    <row r="71" spans="1:9" s="2" customFormat="1" ht="19.899999999999999" customHeight="1">
      <c r="A71" s="54"/>
      <c r="B71" s="8" t="s">
        <v>1939</v>
      </c>
      <c r="C71" s="10"/>
      <c r="D71" s="54"/>
      <c r="E71" s="270" t="s">
        <v>247</v>
      </c>
      <c r="F71" s="270">
        <v>950000000</v>
      </c>
      <c r="G71" s="270"/>
      <c r="H71" s="270"/>
      <c r="I71" s="270">
        <v>0</v>
      </c>
    </row>
    <row r="72" spans="1:9" s="2" customFormat="1" ht="25.5">
      <c r="A72" s="54"/>
      <c r="B72" s="8" t="s">
        <v>1940</v>
      </c>
      <c r="C72" s="10"/>
      <c r="D72" s="54"/>
      <c r="E72" s="270" t="s">
        <v>247</v>
      </c>
      <c r="F72" s="270">
        <v>850000000</v>
      </c>
      <c r="G72" s="270"/>
      <c r="H72" s="270"/>
      <c r="I72" s="270">
        <v>0</v>
      </c>
    </row>
    <row r="73" spans="1:9" s="2" customFormat="1" ht="19.899999999999999" customHeight="1">
      <c r="A73" s="54"/>
      <c r="B73" s="8" t="s">
        <v>1941</v>
      </c>
      <c r="C73" s="10"/>
      <c r="D73" s="7" t="s">
        <v>8</v>
      </c>
      <c r="E73" s="270" t="s">
        <v>247</v>
      </c>
      <c r="F73" s="270">
        <v>0</v>
      </c>
      <c r="G73" s="270"/>
      <c r="H73" s="270"/>
      <c r="I73" s="270">
        <v>0</v>
      </c>
    </row>
    <row r="74" spans="1:9" s="2" customFormat="1" ht="25.5">
      <c r="A74" s="54"/>
      <c r="B74" s="8" t="s">
        <v>1942</v>
      </c>
      <c r="C74" s="10"/>
      <c r="D74" s="7" t="s">
        <v>8</v>
      </c>
      <c r="E74" s="270" t="s">
        <v>247</v>
      </c>
      <c r="F74" s="270">
        <v>0</v>
      </c>
      <c r="G74" s="270"/>
      <c r="H74" s="270"/>
      <c r="I74" s="270">
        <v>0</v>
      </c>
    </row>
    <row r="75" spans="1:9" s="2" customFormat="1" ht="25.5">
      <c r="A75" s="54"/>
      <c r="B75" s="8" t="s">
        <v>1943</v>
      </c>
      <c r="C75" s="10"/>
      <c r="D75" s="54"/>
      <c r="E75" s="270">
        <v>0</v>
      </c>
      <c r="F75" s="270">
        <v>0</v>
      </c>
      <c r="G75" s="270"/>
      <c r="H75" s="270">
        <v>0</v>
      </c>
      <c r="I75" s="270">
        <v>0</v>
      </c>
    </row>
    <row r="76" spans="1:9" s="2" customFormat="1" ht="25.5">
      <c r="A76" s="54"/>
      <c r="B76" s="8" t="s">
        <v>1944</v>
      </c>
      <c r="C76" s="10"/>
      <c r="D76" s="54"/>
      <c r="E76" s="270" t="s">
        <v>247</v>
      </c>
      <c r="F76" s="270">
        <v>0</v>
      </c>
      <c r="G76" s="270"/>
      <c r="H76" s="270"/>
      <c r="I76" s="270">
        <v>0</v>
      </c>
    </row>
    <row r="77" spans="1:9" s="2" customFormat="1" ht="19.899999999999999" customHeight="1">
      <c r="A77" s="54"/>
      <c r="B77" s="8" t="s">
        <v>1912</v>
      </c>
      <c r="C77" s="10"/>
      <c r="D77" s="54"/>
      <c r="E77" s="270" t="s">
        <v>247</v>
      </c>
      <c r="F77" s="270">
        <v>0</v>
      </c>
      <c r="G77" s="270"/>
      <c r="H77" s="270"/>
      <c r="I77" s="270">
        <v>0</v>
      </c>
    </row>
    <row r="78" spans="1:9" s="2" customFormat="1" ht="19.899999999999999" customHeight="1">
      <c r="A78" s="54"/>
      <c r="B78" s="8" t="s">
        <v>1913</v>
      </c>
      <c r="C78" s="10"/>
      <c r="D78" s="54"/>
      <c r="E78" s="270" t="s">
        <v>247</v>
      </c>
      <c r="F78" s="270">
        <v>0</v>
      </c>
      <c r="G78" s="270"/>
      <c r="H78" s="270"/>
      <c r="I78" s="270">
        <v>0</v>
      </c>
    </row>
    <row r="79" spans="1:9" s="2" customFormat="1" ht="19.899999999999999" customHeight="1">
      <c r="A79" s="54"/>
      <c r="B79" s="8" t="s">
        <v>1945</v>
      </c>
      <c r="C79" s="10"/>
      <c r="D79" s="54"/>
      <c r="E79" s="270" t="s">
        <v>247</v>
      </c>
      <c r="F79" s="270">
        <v>0</v>
      </c>
      <c r="G79" s="270"/>
      <c r="H79" s="270"/>
      <c r="I79" s="270">
        <v>0</v>
      </c>
    </row>
    <row r="80" spans="1:9" s="2" customFormat="1" ht="25.5">
      <c r="A80" s="54"/>
      <c r="B80" s="8" t="s">
        <v>1946</v>
      </c>
      <c r="C80" s="10"/>
      <c r="D80" s="7" t="s">
        <v>8</v>
      </c>
      <c r="E80" s="270" t="s">
        <v>247</v>
      </c>
      <c r="F80" s="270">
        <v>860000000</v>
      </c>
      <c r="G80" s="270"/>
      <c r="H80" s="270" t="s">
        <v>247</v>
      </c>
      <c r="I80" s="270">
        <v>860000000</v>
      </c>
    </row>
    <row r="81" spans="1:9" s="2" customFormat="1" ht="19.899999999999999" customHeight="1">
      <c r="A81" s="54"/>
      <c r="B81" s="8" t="s">
        <v>1947</v>
      </c>
      <c r="C81" s="10"/>
      <c r="D81" s="7" t="s">
        <v>8</v>
      </c>
      <c r="E81" s="270"/>
      <c r="F81" s="270">
        <v>0</v>
      </c>
      <c r="G81" s="270"/>
      <c r="H81" s="270"/>
      <c r="I81" s="270">
        <v>0</v>
      </c>
    </row>
    <row r="82" spans="1:9" s="2" customFormat="1" ht="19.899999999999999" customHeight="1">
      <c r="A82" s="54"/>
      <c r="B82" s="8" t="s">
        <v>1948</v>
      </c>
      <c r="C82" s="10"/>
      <c r="D82" s="54"/>
      <c r="E82" s="270"/>
      <c r="F82" s="270">
        <v>0</v>
      </c>
      <c r="G82" s="270"/>
      <c r="H82" s="270"/>
      <c r="I82" s="270">
        <v>0</v>
      </c>
    </row>
    <row r="83" spans="1:9" s="2" customFormat="1" ht="19.899999999999999" customHeight="1">
      <c r="A83" s="54"/>
      <c r="B83" s="8" t="s">
        <v>1949</v>
      </c>
      <c r="C83" s="10"/>
      <c r="D83" s="54"/>
      <c r="E83" s="270" t="s">
        <v>247</v>
      </c>
      <c r="F83" s="270">
        <v>0</v>
      </c>
      <c r="G83" s="270"/>
      <c r="H83" s="270" t="s">
        <v>247</v>
      </c>
      <c r="I83" s="270">
        <v>900000000</v>
      </c>
    </row>
    <row r="84" spans="1:9" s="2" customFormat="1" ht="30" customHeight="1">
      <c r="A84" s="54"/>
      <c r="B84" s="8" t="s">
        <v>1950</v>
      </c>
      <c r="C84" s="10"/>
      <c r="D84" s="54"/>
      <c r="E84" s="270" t="s">
        <v>247</v>
      </c>
      <c r="F84" s="270">
        <v>0</v>
      </c>
      <c r="G84" s="270"/>
      <c r="H84" s="270" t="s">
        <v>247</v>
      </c>
      <c r="I84" s="270">
        <v>1500000000</v>
      </c>
    </row>
    <row r="85" spans="1:9" s="2" customFormat="1" ht="19.899999999999999" customHeight="1">
      <c r="A85" s="54"/>
      <c r="B85" s="8" t="s">
        <v>1951</v>
      </c>
      <c r="C85" s="10"/>
      <c r="D85" s="54"/>
      <c r="E85" s="270" t="s">
        <v>247</v>
      </c>
      <c r="F85" s="270">
        <v>0</v>
      </c>
      <c r="G85" s="270"/>
      <c r="H85" s="270" t="s">
        <v>247</v>
      </c>
      <c r="I85" s="270">
        <v>600000000</v>
      </c>
    </row>
    <row r="86" spans="1:9" s="2" customFormat="1" ht="19.899999999999999" customHeight="1">
      <c r="A86" s="54"/>
      <c r="B86" s="8" t="s">
        <v>1952</v>
      </c>
      <c r="C86" s="10"/>
      <c r="D86" s="54"/>
      <c r="E86" s="270" t="s">
        <v>247</v>
      </c>
      <c r="F86" s="270">
        <v>0</v>
      </c>
      <c r="G86" s="270"/>
      <c r="H86" s="270" t="s">
        <v>247</v>
      </c>
      <c r="I86" s="270">
        <v>900000000</v>
      </c>
    </row>
    <row r="87" spans="1:9" s="2" customFormat="1" ht="24.75" customHeight="1">
      <c r="A87" s="54"/>
      <c r="B87" s="8" t="s">
        <v>1953</v>
      </c>
      <c r="C87" s="10"/>
      <c r="D87" s="54"/>
      <c r="E87" s="270" t="s">
        <v>247</v>
      </c>
      <c r="F87" s="270">
        <v>0</v>
      </c>
      <c r="G87" s="270"/>
      <c r="H87" s="270" t="s">
        <v>247</v>
      </c>
      <c r="I87" s="270">
        <v>800000000</v>
      </c>
    </row>
    <row r="88" spans="1:9" s="2" customFormat="1" ht="19.899999999999999" customHeight="1">
      <c r="A88" s="54"/>
      <c r="B88" s="8" t="s">
        <v>1954</v>
      </c>
      <c r="C88" s="10"/>
      <c r="D88" s="54"/>
      <c r="E88" s="270" t="s">
        <v>247</v>
      </c>
      <c r="F88" s="270">
        <v>0</v>
      </c>
      <c r="G88" s="270"/>
      <c r="H88" s="270" t="s">
        <v>247</v>
      </c>
      <c r="I88" s="270">
        <v>1000000000</v>
      </c>
    </row>
    <row r="89" spans="1:9" s="2" customFormat="1" ht="19.899999999999999" customHeight="1">
      <c r="A89" s="54"/>
      <c r="B89" s="8" t="s">
        <v>1955</v>
      </c>
      <c r="C89" s="10"/>
      <c r="D89" s="54"/>
      <c r="E89" s="270" t="s">
        <v>247</v>
      </c>
      <c r="F89" s="270">
        <v>0</v>
      </c>
      <c r="G89" s="270"/>
      <c r="H89" s="270" t="s">
        <v>247</v>
      </c>
      <c r="I89" s="270">
        <v>900000000</v>
      </c>
    </row>
    <row r="90" spans="1:9" s="2" customFormat="1" ht="19.899999999999999" customHeight="1">
      <c r="A90" s="54"/>
      <c r="B90" s="8" t="s">
        <v>1956</v>
      </c>
      <c r="C90" s="10"/>
      <c r="D90" s="54"/>
      <c r="E90" s="270" t="s">
        <v>247</v>
      </c>
      <c r="F90" s="270">
        <v>0</v>
      </c>
      <c r="G90" s="270"/>
      <c r="H90" s="270" t="s">
        <v>247</v>
      </c>
      <c r="I90" s="270">
        <v>600000000</v>
      </c>
    </row>
    <row r="91" spans="1:9" s="2" customFormat="1" ht="38.25">
      <c r="A91" s="54"/>
      <c r="B91" s="8" t="s">
        <v>1957</v>
      </c>
      <c r="C91" s="10" t="s">
        <v>1958</v>
      </c>
      <c r="D91" s="7" t="s">
        <v>8</v>
      </c>
      <c r="E91" s="270" t="s">
        <v>247</v>
      </c>
      <c r="F91" s="270">
        <v>375000000</v>
      </c>
      <c r="G91" s="270"/>
      <c r="H91" s="270" t="s">
        <v>247</v>
      </c>
      <c r="I91" s="270">
        <v>375000000</v>
      </c>
    </row>
    <row r="92" spans="1:9" s="2" customFormat="1" ht="25.5">
      <c r="A92" s="54"/>
      <c r="B92" s="8" t="s">
        <v>1959</v>
      </c>
      <c r="C92" s="10" t="s">
        <v>1960</v>
      </c>
      <c r="D92" s="7" t="s">
        <v>8</v>
      </c>
      <c r="E92" s="270" t="s">
        <v>1961</v>
      </c>
      <c r="F92" s="270">
        <v>275000000</v>
      </c>
      <c r="G92" s="270"/>
      <c r="H92" s="270" t="s">
        <v>1961</v>
      </c>
      <c r="I92" s="270">
        <v>300000000</v>
      </c>
    </row>
    <row r="93" spans="1:9" s="2" customFormat="1" ht="38.25">
      <c r="A93" s="54"/>
      <c r="B93" s="8" t="s">
        <v>1962</v>
      </c>
      <c r="C93" s="10" t="s">
        <v>1963</v>
      </c>
      <c r="D93" s="7" t="s">
        <v>8</v>
      </c>
      <c r="E93" s="270" t="s">
        <v>247</v>
      </c>
      <c r="F93" s="270">
        <v>250000000</v>
      </c>
      <c r="G93" s="270"/>
      <c r="H93" s="270" t="s">
        <v>247</v>
      </c>
      <c r="I93" s="270">
        <v>275000000</v>
      </c>
    </row>
    <row r="94" spans="1:9" s="2" customFormat="1" ht="25.5">
      <c r="A94" s="54">
        <v>6</v>
      </c>
      <c r="B94" s="507" t="s">
        <v>1964</v>
      </c>
      <c r="C94" s="35" t="s">
        <v>1965</v>
      </c>
      <c r="D94" s="35"/>
      <c r="E94" s="35" t="s">
        <v>244</v>
      </c>
      <c r="F94" s="508">
        <f>SUM(F95:F106)</f>
        <v>18459004000</v>
      </c>
      <c r="G94" s="35" t="s">
        <v>244</v>
      </c>
      <c r="H94" s="35" t="s">
        <v>244</v>
      </c>
      <c r="I94" s="508">
        <f>SUM(I95:I106)</f>
        <v>18674254000</v>
      </c>
    </row>
    <row r="95" spans="1:9" s="13" customFormat="1" ht="25.5">
      <c r="A95" s="7"/>
      <c r="B95" s="30" t="s">
        <v>1966</v>
      </c>
      <c r="C95" s="30" t="s">
        <v>1967</v>
      </c>
      <c r="D95" s="7" t="s">
        <v>8</v>
      </c>
      <c r="E95" s="12" t="s">
        <v>247</v>
      </c>
      <c r="F95" s="509">
        <v>380000000</v>
      </c>
      <c r="G95" s="30"/>
      <c r="H95" s="12" t="s">
        <v>247</v>
      </c>
      <c r="I95" s="509">
        <v>400000000</v>
      </c>
    </row>
    <row r="96" spans="1:9" s="13" customFormat="1" ht="38.25">
      <c r="A96" s="7"/>
      <c r="B96" s="30" t="s">
        <v>1968</v>
      </c>
      <c r="C96" s="30" t="s">
        <v>1969</v>
      </c>
      <c r="D96" s="7" t="s">
        <v>8</v>
      </c>
      <c r="E96" s="12" t="s">
        <v>247</v>
      </c>
      <c r="F96" s="509">
        <v>425000000</v>
      </c>
      <c r="G96" s="30"/>
      <c r="H96" s="12" t="s">
        <v>247</v>
      </c>
      <c r="I96" s="509">
        <v>445000000</v>
      </c>
    </row>
    <row r="97" spans="1:9" s="13" customFormat="1" ht="38.25">
      <c r="A97" s="7"/>
      <c r="B97" s="30" t="s">
        <v>1970</v>
      </c>
      <c r="C97" s="30" t="s">
        <v>1971</v>
      </c>
      <c r="D97" s="7" t="s">
        <v>8</v>
      </c>
      <c r="E97" s="12" t="s">
        <v>1972</v>
      </c>
      <c r="F97" s="509">
        <v>15000000000</v>
      </c>
      <c r="G97" s="30"/>
      <c r="H97" s="12" t="s">
        <v>1972</v>
      </c>
      <c r="I97" s="509">
        <v>15000000000</v>
      </c>
    </row>
    <row r="98" spans="1:9" s="13" customFormat="1" ht="25.5">
      <c r="A98" s="7"/>
      <c r="B98" s="30" t="s">
        <v>1973</v>
      </c>
      <c r="C98" s="30" t="s">
        <v>1974</v>
      </c>
      <c r="D98" s="7" t="s">
        <v>8</v>
      </c>
      <c r="E98" s="12" t="s">
        <v>247</v>
      </c>
      <c r="F98" s="509">
        <v>345000000</v>
      </c>
      <c r="G98" s="30"/>
      <c r="H98" s="12" t="s">
        <v>247</v>
      </c>
      <c r="I98" s="509">
        <v>380000000</v>
      </c>
    </row>
    <row r="99" spans="1:9" s="13" customFormat="1" ht="25.5">
      <c r="A99" s="7"/>
      <c r="B99" s="30" t="s">
        <v>1975</v>
      </c>
      <c r="C99" s="30" t="s">
        <v>1976</v>
      </c>
      <c r="D99" s="7"/>
      <c r="E99" s="12" t="s">
        <v>1977</v>
      </c>
      <c r="F99" s="509">
        <v>652500000</v>
      </c>
      <c r="G99" s="30"/>
      <c r="H99" s="12" t="s">
        <v>1977</v>
      </c>
      <c r="I99" s="509">
        <v>717750000</v>
      </c>
    </row>
    <row r="100" spans="1:9" s="13" customFormat="1" ht="25.5">
      <c r="A100" s="7"/>
      <c r="B100" s="30" t="s">
        <v>1978</v>
      </c>
      <c r="C100" s="30">
        <v>0</v>
      </c>
      <c r="D100" s="7" t="s">
        <v>8</v>
      </c>
      <c r="E100" s="12">
        <v>0</v>
      </c>
      <c r="F100" s="509">
        <v>0</v>
      </c>
      <c r="G100" s="30"/>
      <c r="H100" s="12">
        <v>0</v>
      </c>
      <c r="I100" s="509">
        <v>0</v>
      </c>
    </row>
    <row r="101" spans="1:9" s="13" customFormat="1" ht="38.25">
      <c r="A101" s="7"/>
      <c r="B101" s="30" t="s">
        <v>1979</v>
      </c>
      <c r="C101" s="30" t="s">
        <v>1980</v>
      </c>
      <c r="D101" s="7" t="s">
        <v>8</v>
      </c>
      <c r="E101" s="12" t="s">
        <v>1972</v>
      </c>
      <c r="F101" s="509">
        <v>225000000</v>
      </c>
      <c r="G101" s="30"/>
      <c r="H101" s="12" t="s">
        <v>1972</v>
      </c>
      <c r="I101" s="509">
        <v>250000000</v>
      </c>
    </row>
    <row r="102" spans="1:9" s="13" customFormat="1" ht="38.25">
      <c r="A102" s="7"/>
      <c r="B102" s="30" t="s">
        <v>1981</v>
      </c>
      <c r="C102" s="30" t="s">
        <v>1982</v>
      </c>
      <c r="D102" s="7" t="s">
        <v>8</v>
      </c>
      <c r="E102" s="12" t="s">
        <v>1983</v>
      </c>
      <c r="F102" s="509">
        <v>350000000</v>
      </c>
      <c r="G102" s="30"/>
      <c r="H102" s="12" t="s">
        <v>1983</v>
      </c>
      <c r="I102" s="509">
        <v>350000000</v>
      </c>
    </row>
    <row r="103" spans="1:9" s="13" customFormat="1" ht="38.25">
      <c r="A103" s="7"/>
      <c r="B103" s="30" t="s">
        <v>1984</v>
      </c>
      <c r="C103" s="30" t="s">
        <v>1985</v>
      </c>
      <c r="D103" s="7" t="s">
        <v>8</v>
      </c>
      <c r="E103" s="12"/>
      <c r="F103" s="509">
        <v>1081504000</v>
      </c>
      <c r="G103" s="30"/>
      <c r="H103" s="12"/>
      <c r="I103" s="509">
        <v>1131504000</v>
      </c>
    </row>
    <row r="104" spans="1:9" s="13" customFormat="1" ht="19.899999999999999" customHeight="1">
      <c r="A104" s="7"/>
      <c r="B104" s="30" t="s">
        <v>1986</v>
      </c>
      <c r="C104" s="30"/>
      <c r="D104" s="7"/>
      <c r="E104" s="12"/>
      <c r="F104" s="509">
        <v>0</v>
      </c>
      <c r="G104" s="30"/>
      <c r="H104" s="12"/>
      <c r="I104" s="509">
        <v>0</v>
      </c>
    </row>
    <row r="105" spans="1:9" s="13" customFormat="1" ht="19.899999999999999" customHeight="1">
      <c r="A105" s="7"/>
      <c r="B105" s="30" t="s">
        <v>1987</v>
      </c>
      <c r="C105" s="30"/>
      <c r="D105" s="7"/>
      <c r="E105" s="12"/>
      <c r="F105" s="509">
        <v>0</v>
      </c>
      <c r="G105" s="30"/>
      <c r="H105" s="12"/>
      <c r="I105" s="509">
        <v>0</v>
      </c>
    </row>
    <row r="106" spans="1:9" s="13" customFormat="1" ht="19.899999999999999" customHeight="1">
      <c r="A106" s="7"/>
      <c r="B106" s="30" t="s">
        <v>1988</v>
      </c>
      <c r="C106" s="30"/>
      <c r="D106" s="7"/>
      <c r="E106" s="12"/>
      <c r="F106" s="509">
        <v>0</v>
      </c>
      <c r="G106" s="30"/>
      <c r="H106" s="12"/>
      <c r="I106" s="509">
        <v>0</v>
      </c>
    </row>
    <row r="107" spans="1:9" s="2" customFormat="1" ht="25.5">
      <c r="A107" s="54">
        <v>7</v>
      </c>
      <c r="B107" s="507" t="s">
        <v>1989</v>
      </c>
      <c r="C107" s="35" t="s">
        <v>1990</v>
      </c>
      <c r="D107" s="54"/>
      <c r="E107" s="53" t="s">
        <v>244</v>
      </c>
      <c r="F107" s="508">
        <f>F108+F122</f>
        <v>19180551000</v>
      </c>
      <c r="G107" s="35"/>
      <c r="H107" s="53" t="s">
        <v>244</v>
      </c>
      <c r="I107" s="508">
        <f>I108+I122</f>
        <v>19693728000</v>
      </c>
    </row>
    <row r="108" spans="1:9" s="13" customFormat="1" ht="19.899999999999999" customHeight="1">
      <c r="A108" s="7"/>
      <c r="B108" s="8" t="s">
        <v>1991</v>
      </c>
      <c r="C108" s="30" t="s">
        <v>1992</v>
      </c>
      <c r="D108" s="7" t="s">
        <v>8</v>
      </c>
      <c r="E108" s="12"/>
      <c r="F108" s="509">
        <f>SUM(F109:F121)</f>
        <v>17576895000</v>
      </c>
      <c r="G108" s="30"/>
      <c r="H108" s="12"/>
      <c r="I108" s="509">
        <f>SUM(I109:I121)</f>
        <v>17929705000</v>
      </c>
    </row>
    <row r="109" spans="1:9" s="13" customFormat="1" ht="19.899999999999999" customHeight="1">
      <c r="A109" s="7"/>
      <c r="B109" s="8" t="s">
        <v>1993</v>
      </c>
      <c r="C109" s="30"/>
      <c r="D109" s="7" t="s">
        <v>8</v>
      </c>
      <c r="E109" s="12" t="s">
        <v>1994</v>
      </c>
      <c r="F109" s="509">
        <v>1420640000</v>
      </c>
      <c r="G109" s="30"/>
      <c r="H109" s="12"/>
      <c r="I109" s="509">
        <v>1489280000</v>
      </c>
    </row>
    <row r="110" spans="1:9" s="13" customFormat="1" ht="24.75" customHeight="1">
      <c r="A110" s="7"/>
      <c r="B110" s="8" t="s">
        <v>1995</v>
      </c>
      <c r="C110" s="30"/>
      <c r="D110" s="7" t="s">
        <v>8</v>
      </c>
      <c r="E110" s="12" t="s">
        <v>1996</v>
      </c>
      <c r="F110" s="509">
        <v>4593750000</v>
      </c>
      <c r="G110" s="30"/>
      <c r="H110" s="12"/>
      <c r="I110" s="509">
        <v>4593750000</v>
      </c>
    </row>
    <row r="111" spans="1:9" s="13" customFormat="1" ht="19.899999999999999" customHeight="1">
      <c r="A111" s="7"/>
      <c r="B111" s="8" t="s">
        <v>1997</v>
      </c>
      <c r="C111" s="30"/>
      <c r="D111" s="7" t="s">
        <v>8</v>
      </c>
      <c r="E111" s="12" t="s">
        <v>1998</v>
      </c>
      <c r="F111" s="509">
        <v>2800000000</v>
      </c>
      <c r="G111" s="30"/>
      <c r="H111" s="12"/>
      <c r="I111" s="509">
        <v>3600000000</v>
      </c>
    </row>
    <row r="112" spans="1:9" s="13" customFormat="1" ht="19.899999999999999" customHeight="1">
      <c r="A112" s="7"/>
      <c r="B112" s="8" t="s">
        <v>1999</v>
      </c>
      <c r="C112" s="30"/>
      <c r="D112" s="7" t="s">
        <v>8</v>
      </c>
      <c r="E112" s="12" t="s">
        <v>2000</v>
      </c>
      <c r="F112" s="509">
        <v>1138500000</v>
      </c>
      <c r="G112" s="30"/>
      <c r="H112" s="12"/>
      <c r="I112" s="509">
        <v>1138500000</v>
      </c>
    </row>
    <row r="113" spans="1:9" s="13" customFormat="1" ht="19.899999999999999" customHeight="1">
      <c r="A113" s="7"/>
      <c r="B113" s="8" t="s">
        <v>2001</v>
      </c>
      <c r="C113" s="30"/>
      <c r="D113" s="7" t="s">
        <v>8</v>
      </c>
      <c r="E113" s="12" t="s">
        <v>2002</v>
      </c>
      <c r="F113" s="509">
        <v>595000000</v>
      </c>
      <c r="G113" s="30"/>
      <c r="H113" s="12"/>
      <c r="I113" s="509">
        <v>645000000</v>
      </c>
    </row>
    <row r="114" spans="1:9" s="13" customFormat="1" ht="19.899999999999999" customHeight="1">
      <c r="A114" s="7"/>
      <c r="B114" s="8" t="s">
        <v>2003</v>
      </c>
      <c r="C114" s="30"/>
      <c r="D114" s="7" t="s">
        <v>8</v>
      </c>
      <c r="E114" s="12" t="s">
        <v>2004</v>
      </c>
      <c r="F114" s="509">
        <v>767705000</v>
      </c>
      <c r="G114" s="30"/>
      <c r="H114" s="12"/>
      <c r="I114" s="509">
        <v>809875000</v>
      </c>
    </row>
    <row r="115" spans="1:9" s="13" customFormat="1" ht="19.899999999999999" customHeight="1">
      <c r="A115" s="7"/>
      <c r="B115" s="8" t="s">
        <v>2005</v>
      </c>
      <c r="C115" s="30"/>
      <c r="D115" s="7" t="s">
        <v>8</v>
      </c>
      <c r="E115" s="12" t="s">
        <v>247</v>
      </c>
      <c r="F115" s="509">
        <v>1900000000</v>
      </c>
      <c r="G115" s="30"/>
      <c r="H115" s="12"/>
      <c r="I115" s="509">
        <v>1900000000</v>
      </c>
    </row>
    <row r="116" spans="1:9" s="13" customFormat="1" ht="19.899999999999999" customHeight="1">
      <c r="A116" s="7"/>
      <c r="B116" s="8" t="s">
        <v>2006</v>
      </c>
      <c r="C116" s="30"/>
      <c r="D116" s="7" t="s">
        <v>8</v>
      </c>
      <c r="E116" s="12" t="s">
        <v>2007</v>
      </c>
      <c r="F116" s="509">
        <v>603000000</v>
      </c>
      <c r="G116" s="30"/>
      <c r="H116" s="12"/>
      <c r="I116" s="509">
        <v>663000000</v>
      </c>
    </row>
    <row r="117" spans="1:9" s="13" customFormat="1" ht="19.899999999999999" customHeight="1">
      <c r="A117" s="7"/>
      <c r="B117" s="8" t="s">
        <v>2008</v>
      </c>
      <c r="C117" s="30"/>
      <c r="D117" s="7" t="s">
        <v>8</v>
      </c>
      <c r="E117" s="12" t="s">
        <v>2009</v>
      </c>
      <c r="F117" s="509">
        <v>787500000</v>
      </c>
      <c r="G117" s="30"/>
      <c r="H117" s="12"/>
      <c r="I117" s="509">
        <v>829500000</v>
      </c>
    </row>
    <row r="118" spans="1:9" s="13" customFormat="1" ht="19.899999999999999" customHeight="1">
      <c r="A118" s="7"/>
      <c r="B118" s="8" t="s">
        <v>2010</v>
      </c>
      <c r="C118" s="30"/>
      <c r="D118" s="7" t="s">
        <v>8</v>
      </c>
      <c r="E118" s="12" t="s">
        <v>2011</v>
      </c>
      <c r="F118" s="509">
        <v>1060800000</v>
      </c>
      <c r="G118" s="30"/>
      <c r="H118" s="12"/>
      <c r="I118" s="509">
        <v>1060800000</v>
      </c>
    </row>
    <row r="119" spans="1:9" s="13" customFormat="1" ht="19.899999999999999" customHeight="1">
      <c r="A119" s="7"/>
      <c r="B119" s="8" t="s">
        <v>2012</v>
      </c>
      <c r="C119" s="30"/>
      <c r="D119" s="7" t="s">
        <v>8</v>
      </c>
      <c r="E119" s="12" t="s">
        <v>2013</v>
      </c>
      <c r="F119" s="509">
        <v>960000000</v>
      </c>
      <c r="G119" s="30"/>
      <c r="H119" s="12"/>
      <c r="I119" s="509">
        <v>1000000000</v>
      </c>
    </row>
    <row r="120" spans="1:9" s="13" customFormat="1" ht="19.899999999999999" customHeight="1">
      <c r="A120" s="7"/>
      <c r="B120" s="8" t="s">
        <v>2014</v>
      </c>
      <c r="C120" s="30"/>
      <c r="D120" s="7" t="s">
        <v>8</v>
      </c>
      <c r="E120" s="12"/>
      <c r="F120" s="509">
        <v>750000000</v>
      </c>
      <c r="G120" s="30"/>
      <c r="H120" s="12"/>
      <c r="I120" s="509">
        <v>0</v>
      </c>
    </row>
    <row r="121" spans="1:9" s="13" customFormat="1" ht="19.899999999999999" customHeight="1">
      <c r="A121" s="7"/>
      <c r="B121" s="8" t="s">
        <v>2015</v>
      </c>
      <c r="C121" s="30"/>
      <c r="D121" s="7" t="s">
        <v>8</v>
      </c>
      <c r="E121" s="12"/>
      <c r="F121" s="509">
        <v>200000000</v>
      </c>
      <c r="G121" s="30"/>
      <c r="H121" s="12"/>
      <c r="I121" s="509">
        <v>200000000</v>
      </c>
    </row>
    <row r="122" spans="1:9" s="13" customFormat="1" ht="19.899999999999999" customHeight="1">
      <c r="A122" s="7"/>
      <c r="B122" s="8" t="s">
        <v>2016</v>
      </c>
      <c r="C122" s="30"/>
      <c r="D122" s="7" t="s">
        <v>8</v>
      </c>
      <c r="E122" s="12"/>
      <c r="F122" s="509">
        <v>1603656000</v>
      </c>
      <c r="G122" s="30"/>
      <c r="H122" s="12"/>
      <c r="I122" s="509">
        <v>1764023000</v>
      </c>
    </row>
    <row r="123" spans="1:9" s="2" customFormat="1" ht="25.5">
      <c r="A123" s="54">
        <v>8</v>
      </c>
      <c r="B123" s="510" t="s">
        <v>2017</v>
      </c>
      <c r="C123" s="35" t="s">
        <v>1965</v>
      </c>
      <c r="D123" s="7" t="s">
        <v>8</v>
      </c>
      <c r="E123" s="53" t="s">
        <v>244</v>
      </c>
      <c r="F123" s="508">
        <f>SUM(F124:F125)</f>
        <v>3597300000</v>
      </c>
      <c r="G123" s="35"/>
      <c r="H123" s="53" t="s">
        <v>244</v>
      </c>
      <c r="I123" s="508">
        <f>SUM(I124:I125)</f>
        <v>3098650000</v>
      </c>
    </row>
    <row r="124" spans="1:9" s="13" customFormat="1" ht="19.899999999999999" customHeight="1">
      <c r="A124" s="7"/>
      <c r="B124" s="8" t="s">
        <v>2018</v>
      </c>
      <c r="C124" s="30" t="s">
        <v>2019</v>
      </c>
      <c r="D124" s="7" t="s">
        <v>8</v>
      </c>
      <c r="E124" s="12" t="s">
        <v>247</v>
      </c>
      <c r="F124" s="509">
        <v>1798650000</v>
      </c>
      <c r="G124" s="30"/>
      <c r="H124" s="12" t="s">
        <v>247</v>
      </c>
      <c r="I124" s="509">
        <v>1798650000</v>
      </c>
    </row>
    <row r="125" spans="1:9" s="13" customFormat="1" ht="19.899999999999999" customHeight="1">
      <c r="A125" s="7"/>
      <c r="B125" s="8" t="s">
        <v>2020</v>
      </c>
      <c r="C125" s="30" t="s">
        <v>2019</v>
      </c>
      <c r="D125" s="7" t="s">
        <v>8</v>
      </c>
      <c r="E125" s="12" t="s">
        <v>247</v>
      </c>
      <c r="F125" s="509">
        <v>1798650000</v>
      </c>
      <c r="G125" s="30"/>
      <c r="H125" s="12" t="s">
        <v>247</v>
      </c>
      <c r="I125" s="509">
        <v>1300000000</v>
      </c>
    </row>
    <row r="126" spans="1:9" s="2" customFormat="1" ht="25.5">
      <c r="A126" s="54">
        <v>9</v>
      </c>
      <c r="B126" s="35" t="s">
        <v>2021</v>
      </c>
      <c r="C126" s="35" t="s">
        <v>1965</v>
      </c>
      <c r="D126" s="54"/>
      <c r="E126" s="53" t="s">
        <v>244</v>
      </c>
      <c r="F126" s="508">
        <f>SUM(F127:F131)</f>
        <v>7315000000</v>
      </c>
      <c r="G126" s="35"/>
      <c r="H126" s="53" t="s">
        <v>244</v>
      </c>
      <c r="I126" s="508">
        <f>SUM(I128:I131)</f>
        <v>7350000000</v>
      </c>
    </row>
    <row r="127" spans="1:9" s="13" customFormat="1" ht="25.5">
      <c r="A127" s="7"/>
      <c r="B127" s="8" t="s">
        <v>2022</v>
      </c>
      <c r="C127" s="30" t="s">
        <v>2023</v>
      </c>
      <c r="D127" s="7" t="s">
        <v>8</v>
      </c>
      <c r="E127" s="12"/>
      <c r="F127" s="509"/>
      <c r="G127" s="30"/>
      <c r="H127" s="12"/>
      <c r="I127" s="509"/>
    </row>
    <row r="128" spans="1:9" s="13" customFormat="1" ht="26.25" customHeight="1">
      <c r="A128" s="7"/>
      <c r="B128" s="8" t="s">
        <v>2024</v>
      </c>
      <c r="C128" s="30"/>
      <c r="D128" s="7" t="s">
        <v>8</v>
      </c>
      <c r="E128" s="12" t="s">
        <v>247</v>
      </c>
      <c r="F128" s="509">
        <v>6565000000</v>
      </c>
      <c r="G128" s="30"/>
      <c r="H128" s="12" t="s">
        <v>247</v>
      </c>
      <c r="I128" s="509">
        <v>6575000000</v>
      </c>
    </row>
    <row r="129" spans="1:9" s="13" customFormat="1" ht="19.899999999999999" customHeight="1">
      <c r="A129" s="7"/>
      <c r="B129" s="8" t="s">
        <v>2025</v>
      </c>
      <c r="C129" s="30"/>
      <c r="D129" s="7" t="s">
        <v>8</v>
      </c>
      <c r="E129" s="12" t="s">
        <v>247</v>
      </c>
      <c r="F129" s="509">
        <v>150000000</v>
      </c>
      <c r="G129" s="30"/>
      <c r="H129" s="12" t="s">
        <v>247</v>
      </c>
      <c r="I129" s="509">
        <v>150000000</v>
      </c>
    </row>
    <row r="130" spans="1:9" s="13" customFormat="1" ht="25.5">
      <c r="A130" s="7"/>
      <c r="B130" s="8" t="s">
        <v>2026</v>
      </c>
      <c r="C130" s="30"/>
      <c r="D130" s="7" t="s">
        <v>8</v>
      </c>
      <c r="E130" s="12" t="s">
        <v>2027</v>
      </c>
      <c r="F130" s="509">
        <v>275000000</v>
      </c>
      <c r="G130" s="30"/>
      <c r="H130" s="12" t="s">
        <v>2027</v>
      </c>
      <c r="I130" s="509">
        <v>300000000</v>
      </c>
    </row>
    <row r="131" spans="1:9" s="13" customFormat="1" ht="19.899999999999999" customHeight="1">
      <c r="A131" s="7"/>
      <c r="B131" s="8" t="s">
        <v>2028</v>
      </c>
      <c r="C131" s="30"/>
      <c r="D131" s="7" t="s">
        <v>8</v>
      </c>
      <c r="E131" s="12" t="s">
        <v>247</v>
      </c>
      <c r="F131" s="509">
        <v>325000000</v>
      </c>
      <c r="G131" s="30"/>
      <c r="H131" s="12" t="s">
        <v>247</v>
      </c>
      <c r="I131" s="509">
        <v>325000000</v>
      </c>
    </row>
    <row r="132" spans="1:9" s="2" customFormat="1" ht="25.5">
      <c r="A132" s="54">
        <v>10</v>
      </c>
      <c r="B132" s="507" t="s">
        <v>2029</v>
      </c>
      <c r="C132" s="35" t="s">
        <v>1990</v>
      </c>
      <c r="D132" s="54"/>
      <c r="E132" s="53" t="s">
        <v>244</v>
      </c>
      <c r="F132" s="508">
        <f>SUM(F133:F148)</f>
        <v>53450000000</v>
      </c>
      <c r="G132" s="35"/>
      <c r="H132" s="53" t="s">
        <v>244</v>
      </c>
      <c r="I132" s="508">
        <f>SUM(I133:I148)</f>
        <v>73770000000</v>
      </c>
    </row>
    <row r="133" spans="1:9" s="512" customFormat="1" ht="38.25">
      <c r="A133" s="444"/>
      <c r="B133" s="8" t="s">
        <v>2030</v>
      </c>
      <c r="C133" s="8" t="s">
        <v>2031</v>
      </c>
      <c r="D133" s="7" t="s">
        <v>8</v>
      </c>
      <c r="E133" s="8" t="s">
        <v>244</v>
      </c>
      <c r="F133" s="511">
        <v>3500000000</v>
      </c>
      <c r="G133" s="8"/>
      <c r="H133" s="8" t="s">
        <v>244</v>
      </c>
      <c r="I133" s="511">
        <v>0</v>
      </c>
    </row>
    <row r="134" spans="1:9" s="512" customFormat="1" ht="25.5">
      <c r="A134" s="444"/>
      <c r="B134" s="8" t="s">
        <v>2032</v>
      </c>
      <c r="C134" s="8" t="s">
        <v>2033</v>
      </c>
      <c r="D134" s="7" t="s">
        <v>8</v>
      </c>
      <c r="E134" s="8" t="s">
        <v>247</v>
      </c>
      <c r="F134" s="511">
        <v>25000000000</v>
      </c>
      <c r="G134" s="8"/>
      <c r="H134" s="8" t="s">
        <v>247</v>
      </c>
      <c r="I134" s="511">
        <v>30000000000</v>
      </c>
    </row>
    <row r="135" spans="1:9" s="512" customFormat="1" ht="25.5">
      <c r="A135" s="444"/>
      <c r="B135" s="8" t="s">
        <v>2034</v>
      </c>
      <c r="C135" s="8" t="s">
        <v>2035</v>
      </c>
      <c r="D135" s="7" t="s">
        <v>8</v>
      </c>
      <c r="E135" s="8" t="s">
        <v>247</v>
      </c>
      <c r="F135" s="511">
        <v>950000000</v>
      </c>
      <c r="G135" s="8"/>
      <c r="H135" s="8" t="s">
        <v>247</v>
      </c>
      <c r="I135" s="511">
        <v>950000000</v>
      </c>
    </row>
    <row r="136" spans="1:9" s="512" customFormat="1" ht="25.5">
      <c r="A136" s="444"/>
      <c r="B136" s="8" t="s">
        <v>2036</v>
      </c>
      <c r="C136" s="8" t="s">
        <v>2033</v>
      </c>
      <c r="D136" s="7" t="s">
        <v>8</v>
      </c>
      <c r="E136" s="8" t="s">
        <v>247</v>
      </c>
      <c r="F136" s="511">
        <v>1500000000</v>
      </c>
      <c r="G136" s="8"/>
      <c r="H136" s="8" t="s">
        <v>247</v>
      </c>
      <c r="I136" s="511">
        <v>2500000000</v>
      </c>
    </row>
    <row r="137" spans="1:9" s="512" customFormat="1" ht="19.899999999999999" customHeight="1">
      <c r="A137" s="444"/>
      <c r="B137" s="8" t="s">
        <v>2037</v>
      </c>
      <c r="C137" s="8"/>
      <c r="D137" s="7" t="s">
        <v>8</v>
      </c>
      <c r="E137" s="8"/>
      <c r="F137" s="511">
        <v>0</v>
      </c>
      <c r="G137" s="8"/>
      <c r="H137" s="8"/>
      <c r="I137" s="511">
        <v>0</v>
      </c>
    </row>
    <row r="138" spans="1:9" s="512" customFormat="1" ht="19.899999999999999" customHeight="1">
      <c r="A138" s="444"/>
      <c r="B138" s="8" t="s">
        <v>2038</v>
      </c>
      <c r="C138" s="8"/>
      <c r="D138" s="7" t="s">
        <v>8</v>
      </c>
      <c r="E138" s="8"/>
      <c r="F138" s="511">
        <v>0</v>
      </c>
      <c r="G138" s="8"/>
      <c r="H138" s="8"/>
      <c r="I138" s="511">
        <v>0</v>
      </c>
    </row>
    <row r="139" spans="1:9" s="512" customFormat="1" ht="19.899999999999999" customHeight="1">
      <c r="A139" s="444"/>
      <c r="B139" s="8" t="s">
        <v>2039</v>
      </c>
      <c r="C139" s="8"/>
      <c r="D139" s="7" t="s">
        <v>8</v>
      </c>
      <c r="E139" s="8"/>
      <c r="F139" s="511" t="s">
        <v>13</v>
      </c>
      <c r="G139" s="8"/>
      <c r="H139" s="8"/>
      <c r="I139" s="511" t="s">
        <v>13</v>
      </c>
    </row>
    <row r="140" spans="1:9" s="512" customFormat="1" ht="19.899999999999999" customHeight="1">
      <c r="A140" s="444"/>
      <c r="B140" s="8" t="s">
        <v>2040</v>
      </c>
      <c r="C140" s="8"/>
      <c r="D140" s="7" t="s">
        <v>8</v>
      </c>
      <c r="E140" s="8" t="s">
        <v>247</v>
      </c>
      <c r="F140" s="511">
        <v>10000000000</v>
      </c>
      <c r="G140" s="8"/>
      <c r="H140" s="8" t="s">
        <v>247</v>
      </c>
      <c r="I140" s="511">
        <v>10000000000</v>
      </c>
    </row>
    <row r="141" spans="1:9" s="512" customFormat="1" ht="19.899999999999999" customHeight="1">
      <c r="A141" s="444"/>
      <c r="B141" s="8" t="s">
        <v>2041</v>
      </c>
      <c r="C141" s="8"/>
      <c r="D141" s="7" t="s">
        <v>8</v>
      </c>
      <c r="E141" s="8" t="s">
        <v>247</v>
      </c>
      <c r="F141" s="511">
        <v>7500000000</v>
      </c>
      <c r="G141" s="8"/>
      <c r="H141" s="8" t="s">
        <v>247</v>
      </c>
      <c r="I141" s="511">
        <v>7500000000</v>
      </c>
    </row>
    <row r="142" spans="1:9" s="512" customFormat="1" ht="25.5">
      <c r="A142" s="444"/>
      <c r="B142" s="8" t="s">
        <v>2042</v>
      </c>
      <c r="C142" s="8" t="s">
        <v>2033</v>
      </c>
      <c r="D142" s="7" t="s">
        <v>8</v>
      </c>
      <c r="E142" s="8" t="s">
        <v>247</v>
      </c>
      <c r="F142" s="511">
        <v>2500000000</v>
      </c>
      <c r="G142" s="8"/>
      <c r="H142" s="8" t="s">
        <v>247</v>
      </c>
      <c r="I142" s="511">
        <v>0</v>
      </c>
    </row>
    <row r="143" spans="1:9" s="512" customFormat="1" ht="25.5">
      <c r="A143" s="444"/>
      <c r="B143" s="8" t="s">
        <v>2043</v>
      </c>
      <c r="C143" s="8" t="s">
        <v>2044</v>
      </c>
      <c r="D143" s="7" t="s">
        <v>8</v>
      </c>
      <c r="E143" s="8" t="s">
        <v>247</v>
      </c>
      <c r="F143" s="511">
        <v>1500000000</v>
      </c>
      <c r="G143" s="8"/>
      <c r="H143" s="8" t="s">
        <v>247</v>
      </c>
      <c r="I143" s="511">
        <v>2500000000</v>
      </c>
    </row>
    <row r="144" spans="1:9" s="512" customFormat="1" ht="38.25">
      <c r="A144" s="444"/>
      <c r="B144" s="8" t="s">
        <v>2045</v>
      </c>
      <c r="C144" s="8" t="s">
        <v>2031</v>
      </c>
      <c r="D144" s="7" t="s">
        <v>8</v>
      </c>
      <c r="E144" s="8"/>
      <c r="F144" s="511">
        <v>0</v>
      </c>
      <c r="G144" s="8"/>
      <c r="H144" s="8"/>
      <c r="I144" s="511">
        <v>0</v>
      </c>
    </row>
    <row r="145" spans="1:9" s="512" customFormat="1" ht="19.899999999999999" customHeight="1">
      <c r="A145" s="444"/>
      <c r="B145" s="8" t="s">
        <v>2046</v>
      </c>
      <c r="C145" s="8"/>
      <c r="D145" s="7" t="s">
        <v>8</v>
      </c>
      <c r="E145" s="8" t="s">
        <v>247</v>
      </c>
      <c r="F145" s="511">
        <v>350000000</v>
      </c>
      <c r="G145" s="8"/>
      <c r="H145" s="8"/>
      <c r="I145" s="511">
        <v>0</v>
      </c>
    </row>
    <row r="146" spans="1:9" s="512" customFormat="1" ht="19.899999999999999" customHeight="1">
      <c r="A146" s="444"/>
      <c r="B146" s="8" t="s">
        <v>2047</v>
      </c>
      <c r="C146" s="8"/>
      <c r="D146" s="7" t="s">
        <v>8</v>
      </c>
      <c r="E146" s="8" t="s">
        <v>247</v>
      </c>
      <c r="F146" s="511">
        <v>350000000</v>
      </c>
      <c r="G146" s="8"/>
      <c r="H146" s="8"/>
      <c r="I146" s="511">
        <v>0</v>
      </c>
    </row>
    <row r="147" spans="1:9" s="512" customFormat="1" ht="19.899999999999999" customHeight="1">
      <c r="A147" s="444"/>
      <c r="B147" s="8" t="s">
        <v>2048</v>
      </c>
      <c r="C147" s="8"/>
      <c r="D147" s="7" t="s">
        <v>8</v>
      </c>
      <c r="E147" s="8"/>
      <c r="F147" s="511">
        <v>0</v>
      </c>
      <c r="G147" s="8"/>
      <c r="H147" s="8" t="s">
        <v>247</v>
      </c>
      <c r="I147" s="511">
        <v>20000000000</v>
      </c>
    </row>
    <row r="148" spans="1:9" s="512" customFormat="1" ht="38.25">
      <c r="A148" s="444"/>
      <c r="B148" s="8" t="s">
        <v>2049</v>
      </c>
      <c r="C148" s="8"/>
      <c r="D148" s="7" t="s">
        <v>8</v>
      </c>
      <c r="E148" s="8"/>
      <c r="F148" s="511">
        <v>300000000</v>
      </c>
      <c r="G148" s="8"/>
      <c r="H148" s="8"/>
      <c r="I148" s="511">
        <v>320000000</v>
      </c>
    </row>
    <row r="149" spans="1:9" s="13" customFormat="1" ht="18" customHeight="1">
      <c r="A149" s="2114" t="s">
        <v>9</v>
      </c>
      <c r="B149" s="2115"/>
      <c r="C149" s="2115"/>
      <c r="D149" s="2115"/>
      <c r="E149" s="2116"/>
      <c r="F149" s="11">
        <f>F132+F126+F123+F107+F94+F29+F27+F25+F20+F8</f>
        <v>136566115500</v>
      </c>
      <c r="G149" s="23"/>
      <c r="H149" s="24"/>
      <c r="I149" s="11">
        <f>I132+I126+I123+I107+I94+I29+I27+I25+I20+I8</f>
        <v>159030928150</v>
      </c>
    </row>
    <row r="150" spans="1:9" s="13" customFormat="1">
      <c r="E150" s="16"/>
    </row>
    <row r="151" spans="1:9" s="13" customFormat="1">
      <c r="E151" s="16"/>
    </row>
    <row r="152" spans="1:9" s="13" customFormat="1">
      <c r="E152" s="16"/>
    </row>
    <row r="153" spans="1:9" s="13" customFormat="1">
      <c r="E153" s="16"/>
    </row>
  </sheetData>
  <mergeCells count="7">
    <mergeCell ref="G3:G4"/>
    <mergeCell ref="H3:I3"/>
    <mergeCell ref="A149:E149"/>
    <mergeCell ref="A3:A4"/>
    <mergeCell ref="B3:B4"/>
    <mergeCell ref="C3:C4"/>
    <mergeCell ref="D3:F3"/>
  </mergeCells>
  <pageMargins left="0.78740157480314965" right="0.39370078740157483" top="0.98425196850393704" bottom="0.78740157480314965" header="0.31496062992125984" footer="0.31496062992125984"/>
  <pageSetup paperSize="5" scale="65" orientation="landscape" horizontalDpi="4294967292" verticalDpi="0" r:id="rId1"/>
  <headerFooter>
    <oddFooter>&amp;L&amp;"-,Bold"&amp;12&amp;K03-024&amp;N RKPD Prov. Jambi Tahun 2019</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FC844B-01FF-4955-A75E-211F378DB75A}">
  <dimension ref="A1:I68"/>
  <sheetViews>
    <sheetView zoomScale="85" zoomScaleNormal="85" workbookViewId="0">
      <selection activeCell="B15" sqref="B15"/>
    </sheetView>
  </sheetViews>
  <sheetFormatPr defaultColWidth="8.85546875" defaultRowHeight="12.75"/>
  <cols>
    <col min="1" max="1" width="6.28515625" style="17" customWidth="1"/>
    <col min="2" max="2" width="48.7109375" style="17" customWidth="1"/>
    <col min="3" max="3" width="37.85546875" style="17" customWidth="1"/>
    <col min="4" max="5" width="18.7109375" style="17" customWidth="1"/>
    <col min="6" max="6" width="20.7109375" style="17" customWidth="1"/>
    <col min="7" max="7" width="10.85546875" style="17" customWidth="1"/>
    <col min="8" max="8" width="18.7109375" style="17" customWidth="1"/>
    <col min="9" max="9" width="20.42578125" style="17" customWidth="1"/>
    <col min="10" max="16384" width="8.85546875" style="17"/>
  </cols>
  <sheetData>
    <row r="1" spans="1:9" s="1886" customFormat="1" ht="15.75">
      <c r="A1" s="4" t="s">
        <v>718</v>
      </c>
      <c r="B1" s="4"/>
      <c r="C1" s="4"/>
    </row>
    <row r="2" spans="1:9" s="1886" customFormat="1" ht="15.75"/>
    <row r="3" spans="1:9" s="1886" customFormat="1" ht="18.600000000000001" customHeight="1">
      <c r="A3" s="2125" t="s">
        <v>0</v>
      </c>
      <c r="B3" s="2124" t="s">
        <v>1</v>
      </c>
      <c r="C3" s="2124" t="s">
        <v>2</v>
      </c>
      <c r="D3" s="2125" t="s">
        <v>605</v>
      </c>
      <c r="E3" s="2125"/>
      <c r="F3" s="2125"/>
      <c r="G3" s="2124" t="s">
        <v>6</v>
      </c>
      <c r="H3" s="2124" t="s">
        <v>606</v>
      </c>
      <c r="I3" s="2124"/>
    </row>
    <row r="4" spans="1:9" s="1886" customFormat="1" ht="31.9" customHeight="1">
      <c r="A4" s="2125"/>
      <c r="B4" s="2124"/>
      <c r="C4" s="2124"/>
      <c r="D4" s="1887" t="s">
        <v>3</v>
      </c>
      <c r="E4" s="1888" t="s">
        <v>4</v>
      </c>
      <c r="F4" s="1888" t="s">
        <v>5</v>
      </c>
      <c r="G4" s="2124"/>
      <c r="H4" s="1888" t="s">
        <v>4</v>
      </c>
      <c r="I4" s="1888" t="s">
        <v>5</v>
      </c>
    </row>
    <row r="5" spans="1:9" s="1886" customFormat="1" ht="15.75">
      <c r="A5" s="1294">
        <v>1</v>
      </c>
      <c r="B5" s="1294">
        <f>A5+1</f>
        <v>2</v>
      </c>
      <c r="C5" s="1294">
        <f t="shared" ref="C5:I5" si="0">B5+1</f>
        <v>3</v>
      </c>
      <c r="D5" s="1294">
        <f t="shared" si="0"/>
        <v>4</v>
      </c>
      <c r="E5" s="1294">
        <f t="shared" si="0"/>
        <v>5</v>
      </c>
      <c r="F5" s="1294">
        <f t="shared" si="0"/>
        <v>6</v>
      </c>
      <c r="G5" s="1294">
        <f t="shared" si="0"/>
        <v>7</v>
      </c>
      <c r="H5" s="1294">
        <f t="shared" si="0"/>
        <v>8</v>
      </c>
      <c r="I5" s="1294">
        <f t="shared" si="0"/>
        <v>9</v>
      </c>
    </row>
    <row r="6" spans="1:9" s="1890" customFormat="1" ht="18" customHeight="1">
      <c r="A6" s="1889"/>
      <c r="B6" s="1889"/>
      <c r="C6" s="1889"/>
      <c r="D6" s="1889"/>
      <c r="E6" s="1889"/>
      <c r="F6" s="1889"/>
      <c r="G6" s="1889"/>
      <c r="H6" s="1889"/>
      <c r="I6" s="1889"/>
    </row>
    <row r="7" spans="1:9" s="1890" customFormat="1" ht="18" customHeight="1">
      <c r="A7" s="1891" t="s">
        <v>5443</v>
      </c>
      <c r="B7" s="1892"/>
      <c r="C7" s="1892"/>
      <c r="D7" s="1892"/>
      <c r="E7" s="1892"/>
      <c r="F7" s="1892"/>
      <c r="G7" s="1892"/>
      <c r="H7" s="1892"/>
      <c r="I7" s="1893"/>
    </row>
    <row r="8" spans="1:9" s="2" customFormat="1">
      <c r="A8" s="54">
        <v>1</v>
      </c>
      <c r="B8" s="9" t="s">
        <v>7</v>
      </c>
      <c r="C8" s="401"/>
      <c r="D8" s="54" t="s">
        <v>8</v>
      </c>
      <c r="E8" s="436"/>
      <c r="F8" s="486">
        <f>SUM(F9:F16)</f>
        <v>7003290000</v>
      </c>
      <c r="G8" s="18"/>
      <c r="H8" s="436"/>
      <c r="I8" s="486">
        <f>SUM(I9:I16)</f>
        <v>6184150000</v>
      </c>
    </row>
    <row r="9" spans="1:9" s="2" customFormat="1" ht="25.5">
      <c r="A9" s="54"/>
      <c r="B9" s="8" t="s">
        <v>5444</v>
      </c>
      <c r="C9" s="1894" t="s">
        <v>5445</v>
      </c>
      <c r="D9" s="1895" t="s">
        <v>1188</v>
      </c>
      <c r="E9" s="1896" t="s">
        <v>5446</v>
      </c>
      <c r="F9" s="1897">
        <v>1700000</v>
      </c>
      <c r="G9" s="6"/>
      <c r="H9" s="1896" t="s">
        <v>5447</v>
      </c>
      <c r="I9" s="1898">
        <v>30060000</v>
      </c>
    </row>
    <row r="10" spans="1:9" s="2" customFormat="1" ht="25.5">
      <c r="A10" s="54"/>
      <c r="B10" s="8" t="s">
        <v>5448</v>
      </c>
      <c r="C10" s="1894" t="s">
        <v>5449</v>
      </c>
      <c r="D10" s="1895" t="s">
        <v>1188</v>
      </c>
      <c r="E10" s="1899" t="s">
        <v>5450</v>
      </c>
      <c r="F10" s="1897">
        <v>6200090000</v>
      </c>
      <c r="G10" s="6"/>
      <c r="H10" s="1899" t="s">
        <v>5450</v>
      </c>
      <c r="I10" s="1897">
        <v>5289090000</v>
      </c>
    </row>
    <row r="11" spans="1:9" s="2" customFormat="1" ht="19.899999999999999" customHeight="1">
      <c r="A11" s="54"/>
      <c r="B11" s="8" t="s">
        <v>5451</v>
      </c>
      <c r="C11" s="1894" t="s">
        <v>5452</v>
      </c>
      <c r="D11" s="1895" t="s">
        <v>1188</v>
      </c>
      <c r="E11" s="1896" t="s">
        <v>4128</v>
      </c>
      <c r="F11" s="1897">
        <v>4500000</v>
      </c>
      <c r="G11" s="6"/>
      <c r="H11" s="1896" t="s">
        <v>4128</v>
      </c>
      <c r="I11" s="1898">
        <v>5000000</v>
      </c>
    </row>
    <row r="12" spans="1:9" s="2" customFormat="1" ht="25.5">
      <c r="A12" s="54"/>
      <c r="B12" s="8" t="s">
        <v>178</v>
      </c>
      <c r="C12" s="1894" t="s">
        <v>5453</v>
      </c>
      <c r="D12" s="1895" t="s">
        <v>1188</v>
      </c>
      <c r="E12" s="1896" t="s">
        <v>5454</v>
      </c>
      <c r="F12" s="1897">
        <v>150000000</v>
      </c>
      <c r="G12" s="6"/>
      <c r="H12" s="1896" t="s">
        <v>5455</v>
      </c>
      <c r="I12" s="1898">
        <v>160000000</v>
      </c>
    </row>
    <row r="13" spans="1:9" s="2" customFormat="1" ht="25.5">
      <c r="A13" s="54"/>
      <c r="B13" s="8" t="s">
        <v>181</v>
      </c>
      <c r="C13" s="1894" t="s">
        <v>5456</v>
      </c>
      <c r="D13" s="1895" t="s">
        <v>1188</v>
      </c>
      <c r="E13" s="1899" t="s">
        <v>5457</v>
      </c>
      <c r="F13" s="1897">
        <v>25000000</v>
      </c>
      <c r="G13" s="6"/>
      <c r="H13" s="1899" t="s">
        <v>5457</v>
      </c>
      <c r="I13" s="1898">
        <v>26000000</v>
      </c>
    </row>
    <row r="14" spans="1:9" s="2" customFormat="1" ht="25.5">
      <c r="A14" s="54"/>
      <c r="B14" s="8" t="s">
        <v>187</v>
      </c>
      <c r="C14" s="1894" t="s">
        <v>5458</v>
      </c>
      <c r="D14" s="1895" t="s">
        <v>1188</v>
      </c>
      <c r="E14" s="1899" t="s">
        <v>5459</v>
      </c>
      <c r="F14" s="1897">
        <v>45000000</v>
      </c>
      <c r="G14" s="6"/>
      <c r="H14" s="1899" t="s">
        <v>5459</v>
      </c>
      <c r="I14" s="1898">
        <v>46000000</v>
      </c>
    </row>
    <row r="15" spans="1:9" s="2" customFormat="1" ht="19.899999999999999" customHeight="1">
      <c r="A15" s="54"/>
      <c r="B15" s="8" t="s">
        <v>190</v>
      </c>
      <c r="C15" s="1894" t="s">
        <v>5460</v>
      </c>
      <c r="D15" s="1895" t="s">
        <v>1188</v>
      </c>
      <c r="E15" s="1896" t="s">
        <v>4128</v>
      </c>
      <c r="F15" s="1900">
        <v>27000000</v>
      </c>
      <c r="G15" s="6"/>
      <c r="H15" s="1896" t="s">
        <v>4128</v>
      </c>
      <c r="I15" s="1898">
        <v>28000000</v>
      </c>
    </row>
    <row r="16" spans="1:9" s="13" customFormat="1" ht="25.5">
      <c r="A16" s="6"/>
      <c r="B16" s="8" t="s">
        <v>314</v>
      </c>
      <c r="C16" s="1894" t="s">
        <v>5461</v>
      </c>
      <c r="D16" s="1895" t="s">
        <v>1188</v>
      </c>
      <c r="E16" s="1896" t="s">
        <v>4128</v>
      </c>
      <c r="F16" s="1897">
        <v>550000000</v>
      </c>
      <c r="G16" s="7"/>
      <c r="H16" s="1896" t="s">
        <v>4128</v>
      </c>
      <c r="I16" s="1898">
        <v>600000000</v>
      </c>
    </row>
    <row r="17" spans="1:9" s="2" customFormat="1">
      <c r="A17" s="472">
        <v>2</v>
      </c>
      <c r="B17" s="401" t="s">
        <v>15</v>
      </c>
      <c r="C17" s="401"/>
      <c r="D17" s="54" t="s">
        <v>8</v>
      </c>
      <c r="E17" s="275"/>
      <c r="F17" s="486">
        <f>SUM(F18:F22)</f>
        <v>21465500000</v>
      </c>
      <c r="G17" s="18"/>
      <c r="H17" s="275"/>
      <c r="I17" s="486">
        <f>SUM(I18:I22)</f>
        <v>1670000000</v>
      </c>
    </row>
    <row r="18" spans="1:9" s="13" customFormat="1" ht="25.5">
      <c r="A18" s="6"/>
      <c r="B18" s="8" t="s">
        <v>5462</v>
      </c>
      <c r="C18" s="1901" t="s">
        <v>5463</v>
      </c>
      <c r="D18" s="1895" t="s">
        <v>1188</v>
      </c>
      <c r="E18" s="1899" t="s">
        <v>5464</v>
      </c>
      <c r="F18" s="1897">
        <v>265000000</v>
      </c>
      <c r="G18" s="6"/>
      <c r="H18" s="1899" t="s">
        <v>5464</v>
      </c>
      <c r="I18" s="1898">
        <v>270000000</v>
      </c>
    </row>
    <row r="19" spans="1:9" s="13" customFormat="1" ht="38.25">
      <c r="A19" s="6"/>
      <c r="B19" s="8" t="s">
        <v>5465</v>
      </c>
      <c r="C19" s="1901" t="s">
        <v>5466</v>
      </c>
      <c r="D19" s="1902" t="s">
        <v>1188</v>
      </c>
      <c r="E19" s="1903" t="s">
        <v>5467</v>
      </c>
      <c r="F19" s="1897">
        <v>250000000</v>
      </c>
      <c r="G19" s="6"/>
      <c r="H19" s="1903" t="s">
        <v>5467</v>
      </c>
      <c r="I19" s="1898">
        <v>300000000</v>
      </c>
    </row>
    <row r="20" spans="1:9" s="13" customFormat="1" ht="25.5">
      <c r="A20" s="6"/>
      <c r="B20" s="8" t="s">
        <v>5468</v>
      </c>
      <c r="C20" s="1901" t="s">
        <v>5469</v>
      </c>
      <c r="D20" s="1895" t="s">
        <v>1188</v>
      </c>
      <c r="E20" s="1899" t="s">
        <v>5470</v>
      </c>
      <c r="F20" s="1897">
        <v>500500000</v>
      </c>
      <c r="G20" s="6"/>
      <c r="H20" s="1899" t="s">
        <v>5470</v>
      </c>
      <c r="I20" s="1898">
        <v>600000000</v>
      </c>
    </row>
    <row r="21" spans="1:9" s="13" customFormat="1" ht="38.25">
      <c r="A21" s="6"/>
      <c r="B21" s="8" t="s">
        <v>5471</v>
      </c>
      <c r="C21" s="1901" t="s">
        <v>5472</v>
      </c>
      <c r="D21" s="1895" t="s">
        <v>1188</v>
      </c>
      <c r="E21" s="1899" t="s">
        <v>5473</v>
      </c>
      <c r="F21" s="1897">
        <v>20000000000</v>
      </c>
      <c r="G21" s="6"/>
      <c r="H21" s="1899">
        <v>0</v>
      </c>
      <c r="I21" s="1898">
        <v>0</v>
      </c>
    </row>
    <row r="22" spans="1:9" s="13" customFormat="1" ht="25.5">
      <c r="A22" s="6"/>
      <c r="B22" s="8" t="s">
        <v>212</v>
      </c>
      <c r="C22" s="1904" t="s">
        <v>5474</v>
      </c>
      <c r="D22" s="1895" t="s">
        <v>1188</v>
      </c>
      <c r="E22" s="1897" t="s">
        <v>1870</v>
      </c>
      <c r="F22" s="1897">
        <v>450000000</v>
      </c>
      <c r="G22" s="6"/>
      <c r="H22" s="1897" t="s">
        <v>1870</v>
      </c>
      <c r="I22" s="1898">
        <v>500000000</v>
      </c>
    </row>
    <row r="23" spans="1:9" s="2" customFormat="1" ht="19.899999999999999" customHeight="1">
      <c r="A23" s="472">
        <v>3</v>
      </c>
      <c r="B23" s="401" t="s">
        <v>215</v>
      </c>
      <c r="C23" s="401"/>
      <c r="D23" s="54" t="s">
        <v>8</v>
      </c>
      <c r="E23" s="275"/>
      <c r="F23" s="486">
        <f>SUM(F24:F25)</f>
        <v>210000000</v>
      </c>
      <c r="G23" s="18"/>
      <c r="H23" s="275"/>
      <c r="I23" s="486">
        <f>SUM(I24:I25)</f>
        <v>230000000</v>
      </c>
    </row>
    <row r="24" spans="1:9" s="13" customFormat="1" ht="25.5">
      <c r="A24" s="468"/>
      <c r="B24" s="8" t="s">
        <v>5475</v>
      </c>
      <c r="C24" s="1901" t="s">
        <v>5476</v>
      </c>
      <c r="D24" s="1895" t="s">
        <v>1188</v>
      </c>
      <c r="E24" s="1896" t="s">
        <v>5477</v>
      </c>
      <c r="F24" s="1897">
        <v>80000000</v>
      </c>
      <c r="G24" s="1905"/>
      <c r="H24" s="1896" t="s">
        <v>5477</v>
      </c>
      <c r="I24" s="1898">
        <v>90000000</v>
      </c>
    </row>
    <row r="25" spans="1:9" s="13" customFormat="1" ht="25.5">
      <c r="A25" s="468"/>
      <c r="B25" s="8" t="s">
        <v>365</v>
      </c>
      <c r="C25" s="1901" t="s">
        <v>5478</v>
      </c>
      <c r="D25" s="1895" t="s">
        <v>1188</v>
      </c>
      <c r="E25" s="1906" t="s">
        <v>5479</v>
      </c>
      <c r="F25" s="1907">
        <v>130000000</v>
      </c>
      <c r="G25" s="1905"/>
      <c r="H25" s="1906" t="s">
        <v>5479</v>
      </c>
      <c r="I25" s="1908">
        <v>140000000</v>
      </c>
    </row>
    <row r="26" spans="1:9" s="2" customFormat="1" ht="25.5">
      <c r="A26" s="472">
        <v>5</v>
      </c>
      <c r="B26" s="401" t="s">
        <v>3410</v>
      </c>
      <c r="C26" s="401"/>
      <c r="D26" s="54" t="s">
        <v>8</v>
      </c>
      <c r="E26" s="275"/>
      <c r="F26" s="486">
        <f>SUM(F27:F27)</f>
        <v>355000000</v>
      </c>
      <c r="G26" s="18"/>
      <c r="H26" s="275"/>
      <c r="I26" s="486">
        <f>SUM(I27:I27)</f>
        <v>365000000</v>
      </c>
    </row>
    <row r="27" spans="1:9" s="13" customFormat="1" ht="38.25">
      <c r="A27" s="468"/>
      <c r="B27" s="8" t="s">
        <v>5480</v>
      </c>
      <c r="C27" s="408" t="s">
        <v>5481</v>
      </c>
      <c r="D27" s="7" t="s">
        <v>1188</v>
      </c>
      <c r="E27" s="1906" t="s">
        <v>5482</v>
      </c>
      <c r="F27" s="1897">
        <v>355000000</v>
      </c>
      <c r="G27" s="6"/>
      <c r="H27" s="1906" t="s">
        <v>5482</v>
      </c>
      <c r="I27" s="1898">
        <v>365000000</v>
      </c>
    </row>
    <row r="28" spans="1:9" s="2" customFormat="1" ht="25.5">
      <c r="A28" s="472">
        <v>6</v>
      </c>
      <c r="B28" s="1909" t="s">
        <v>5483</v>
      </c>
      <c r="C28" s="401"/>
      <c r="D28" s="54"/>
      <c r="E28" s="275"/>
      <c r="F28" s="486">
        <f>SUM(F29)</f>
        <v>10891000000</v>
      </c>
      <c r="G28" s="18"/>
      <c r="H28" s="275"/>
      <c r="I28" s="486">
        <f>SUM(I29)</f>
        <v>11891000000</v>
      </c>
    </row>
    <row r="29" spans="1:9" s="2" customFormat="1" ht="38.25">
      <c r="A29" s="472"/>
      <c r="B29" s="8" t="s">
        <v>5484</v>
      </c>
      <c r="C29" s="1901" t="s">
        <v>5485</v>
      </c>
      <c r="D29" s="7" t="s">
        <v>1188</v>
      </c>
      <c r="E29" s="1910" t="s">
        <v>5486</v>
      </c>
      <c r="F29" s="1897">
        <v>10891000000</v>
      </c>
      <c r="G29" s="6"/>
      <c r="H29" s="1910" t="s">
        <v>5486</v>
      </c>
      <c r="I29" s="1897">
        <v>11891000000</v>
      </c>
    </row>
    <row r="30" spans="1:9" s="2" customFormat="1" ht="18" customHeight="1">
      <c r="A30" s="472"/>
      <c r="B30" s="1909" t="s">
        <v>5487</v>
      </c>
      <c r="C30" s="408"/>
      <c r="D30" s="54" t="s">
        <v>8</v>
      </c>
      <c r="E30" s="445"/>
      <c r="F30" s="486">
        <f>SUM(F31:F41)</f>
        <v>4577886700</v>
      </c>
      <c r="G30" s="6"/>
      <c r="H30" s="445"/>
      <c r="I30" s="486">
        <f>SUM(I31:I41)</f>
        <v>5005000000</v>
      </c>
    </row>
    <row r="31" spans="1:9" s="13" customFormat="1" ht="25.5">
      <c r="A31" s="468"/>
      <c r="B31" s="8" t="s">
        <v>5488</v>
      </c>
      <c r="C31" s="1911" t="s">
        <v>5489</v>
      </c>
      <c r="D31" s="7" t="s">
        <v>1188</v>
      </c>
      <c r="E31" s="1910" t="s">
        <v>5490</v>
      </c>
      <c r="F31" s="1897">
        <v>389886700</v>
      </c>
      <c r="G31" s="6"/>
      <c r="H31" s="1910" t="s">
        <v>5490</v>
      </c>
      <c r="I31" s="1898">
        <v>489000000</v>
      </c>
    </row>
    <row r="32" spans="1:9" s="2" customFormat="1" ht="25.5">
      <c r="A32" s="472">
        <v>7</v>
      </c>
      <c r="B32" s="8" t="s">
        <v>5491</v>
      </c>
      <c r="C32" s="1911" t="s">
        <v>5492</v>
      </c>
      <c r="D32" s="7" t="s">
        <v>1188</v>
      </c>
      <c r="E32" s="1910" t="s">
        <v>5493</v>
      </c>
      <c r="F32" s="1897">
        <v>32000000</v>
      </c>
      <c r="G32" s="18"/>
      <c r="H32" s="1910" t="s">
        <v>5493</v>
      </c>
      <c r="I32" s="1897">
        <v>35000000</v>
      </c>
    </row>
    <row r="33" spans="1:9" s="13" customFormat="1" ht="38.25">
      <c r="A33" s="468"/>
      <c r="B33" s="8" t="s">
        <v>5494</v>
      </c>
      <c r="C33" s="1906" t="s">
        <v>5495</v>
      </c>
      <c r="D33" s="7" t="s">
        <v>1188</v>
      </c>
      <c r="E33" s="1910" t="s">
        <v>5496</v>
      </c>
      <c r="F33" s="1897">
        <v>300000000</v>
      </c>
      <c r="G33" s="6"/>
      <c r="H33" s="1910" t="s">
        <v>5497</v>
      </c>
      <c r="I33" s="1898">
        <v>310000000</v>
      </c>
    </row>
    <row r="34" spans="1:9" s="13" customFormat="1" ht="25.5">
      <c r="A34" s="468"/>
      <c r="B34" s="8" t="s">
        <v>5498</v>
      </c>
      <c r="C34" s="1904" t="s">
        <v>5499</v>
      </c>
      <c r="D34" s="7" t="s">
        <v>1188</v>
      </c>
      <c r="E34" s="1910" t="s">
        <v>5500</v>
      </c>
      <c r="F34" s="1897">
        <v>411000000</v>
      </c>
      <c r="G34" s="6"/>
      <c r="H34" s="1910" t="s">
        <v>5500</v>
      </c>
      <c r="I34" s="1897">
        <v>511000000</v>
      </c>
    </row>
    <row r="35" spans="1:9" s="13" customFormat="1" ht="25.5">
      <c r="A35" s="6"/>
      <c r="B35" s="8" t="s">
        <v>5501</v>
      </c>
      <c r="C35" s="1901" t="s">
        <v>5502</v>
      </c>
      <c r="D35" s="7" t="s">
        <v>1188</v>
      </c>
      <c r="E35" s="1910" t="s">
        <v>5497</v>
      </c>
      <c r="F35" s="1897">
        <v>350000000</v>
      </c>
      <c r="G35" s="6"/>
      <c r="H35" s="1910" t="s">
        <v>5497</v>
      </c>
      <c r="I35" s="1898">
        <v>360000000</v>
      </c>
    </row>
    <row r="36" spans="1:9" s="2" customFormat="1" ht="25.5">
      <c r="A36" s="472">
        <v>8</v>
      </c>
      <c r="B36" s="8" t="s">
        <v>5503</v>
      </c>
      <c r="C36" s="1912" t="s">
        <v>5504</v>
      </c>
      <c r="D36" s="7" t="s">
        <v>1188</v>
      </c>
      <c r="E36" s="1910" t="s">
        <v>5497</v>
      </c>
      <c r="F36" s="1897">
        <v>300000000</v>
      </c>
      <c r="G36" s="53"/>
      <c r="H36" s="1910" t="s">
        <v>5497</v>
      </c>
      <c r="I36" s="1898">
        <v>350000000</v>
      </c>
    </row>
    <row r="37" spans="1:9" s="13" customFormat="1" ht="25.5">
      <c r="A37" s="468"/>
      <c r="B37" s="8" t="s">
        <v>5505</v>
      </c>
      <c r="C37" s="1901" t="s">
        <v>5506</v>
      </c>
      <c r="D37" s="7" t="s">
        <v>1188</v>
      </c>
      <c r="E37" s="1910" t="s">
        <v>5507</v>
      </c>
      <c r="F37" s="1897">
        <v>1425000000</v>
      </c>
      <c r="G37" s="12"/>
      <c r="H37" s="1910" t="s">
        <v>5507</v>
      </c>
      <c r="I37" s="1898">
        <v>1500000000</v>
      </c>
    </row>
    <row r="38" spans="1:9" s="2" customFormat="1" ht="25.5">
      <c r="A38" s="472">
        <v>9</v>
      </c>
      <c r="B38" s="8" t="s">
        <v>5508</v>
      </c>
      <c r="C38" s="1901" t="s">
        <v>5509</v>
      </c>
      <c r="D38" s="7" t="s">
        <v>1188</v>
      </c>
      <c r="E38" s="1910" t="s">
        <v>5510</v>
      </c>
      <c r="F38" s="1897">
        <v>480000000</v>
      </c>
      <c r="G38" s="18"/>
      <c r="H38" s="1910" t="s">
        <v>5510</v>
      </c>
      <c r="I38" s="1898">
        <v>500000000</v>
      </c>
    </row>
    <row r="39" spans="1:9" s="2" customFormat="1" ht="25.5">
      <c r="A39" s="472"/>
      <c r="B39" s="8" t="s">
        <v>5511</v>
      </c>
      <c r="C39" s="1913" t="s">
        <v>5512</v>
      </c>
      <c r="D39" s="7" t="s">
        <v>1188</v>
      </c>
      <c r="E39" s="1910" t="s">
        <v>5496</v>
      </c>
      <c r="F39" s="1897">
        <v>325000000</v>
      </c>
      <c r="G39" s="18"/>
      <c r="H39" s="1910" t="s">
        <v>5513</v>
      </c>
      <c r="I39" s="1898">
        <v>350000000</v>
      </c>
    </row>
    <row r="40" spans="1:9" s="2" customFormat="1" ht="25.5">
      <c r="A40" s="472"/>
      <c r="B40" s="8" t="s">
        <v>5514</v>
      </c>
      <c r="C40" s="1912" t="s">
        <v>5515</v>
      </c>
      <c r="D40" s="7" t="s">
        <v>1188</v>
      </c>
      <c r="E40" s="1914" t="s">
        <v>5516</v>
      </c>
      <c r="F40" s="1915">
        <v>280000000</v>
      </c>
      <c r="G40" s="18"/>
      <c r="H40" s="1914" t="s">
        <v>5516</v>
      </c>
      <c r="I40" s="1915">
        <v>300000000</v>
      </c>
    </row>
    <row r="41" spans="1:9" s="2" customFormat="1" ht="19.899999999999999" customHeight="1">
      <c r="A41" s="472"/>
      <c r="B41" s="8" t="s">
        <v>5517</v>
      </c>
      <c r="C41" s="1912" t="s">
        <v>5518</v>
      </c>
      <c r="D41" s="7" t="s">
        <v>1188</v>
      </c>
      <c r="E41" s="1914" t="s">
        <v>5496</v>
      </c>
      <c r="F41" s="1915">
        <v>285000000</v>
      </c>
      <c r="G41" s="18"/>
      <c r="H41" s="1914" t="s">
        <v>5519</v>
      </c>
      <c r="I41" s="1915">
        <v>300000000</v>
      </c>
    </row>
    <row r="42" spans="1:9" s="2" customFormat="1" ht="25.5">
      <c r="A42" s="472"/>
      <c r="B42" s="1909" t="s">
        <v>5520</v>
      </c>
      <c r="C42" s="1916"/>
      <c r="D42" s="54"/>
      <c r="E42" s="1917"/>
      <c r="F42" s="1918">
        <f>SUM(F43:F45)</f>
        <v>1141000000</v>
      </c>
      <c r="G42" s="18"/>
      <c r="H42" s="1917"/>
      <c r="I42" s="1918">
        <f>SUM(I43:I45)</f>
        <v>1301000000</v>
      </c>
    </row>
    <row r="43" spans="1:9" s="2" customFormat="1" ht="25.5">
      <c r="A43" s="472"/>
      <c r="B43" s="8" t="s">
        <v>5521</v>
      </c>
      <c r="C43" s="1911" t="s">
        <v>5522</v>
      </c>
      <c r="D43" s="7" t="s">
        <v>1188</v>
      </c>
      <c r="E43" s="1919" t="s">
        <v>5523</v>
      </c>
      <c r="F43" s="1897">
        <v>691000000</v>
      </c>
      <c r="G43" s="18"/>
      <c r="H43" s="1919" t="s">
        <v>5524</v>
      </c>
      <c r="I43" s="1898">
        <v>791000000</v>
      </c>
    </row>
    <row r="44" spans="1:9" s="2" customFormat="1" ht="25.5">
      <c r="A44" s="472"/>
      <c r="B44" s="8" t="s">
        <v>5525</v>
      </c>
      <c r="C44" s="1911" t="s">
        <v>5526</v>
      </c>
      <c r="D44" s="7" t="s">
        <v>1188</v>
      </c>
      <c r="E44" s="1910" t="s">
        <v>5527</v>
      </c>
      <c r="F44" s="1897">
        <v>200000000</v>
      </c>
      <c r="G44" s="18"/>
      <c r="H44" s="1910" t="s">
        <v>5528</v>
      </c>
      <c r="I44" s="1898">
        <v>250000000</v>
      </c>
    </row>
    <row r="45" spans="1:9" s="2" customFormat="1" ht="25.5">
      <c r="A45" s="472"/>
      <c r="B45" s="8" t="s">
        <v>5529</v>
      </c>
      <c r="C45" s="1911" t="s">
        <v>5530</v>
      </c>
      <c r="D45" s="7" t="s">
        <v>1188</v>
      </c>
      <c r="E45" s="1910" t="s">
        <v>5531</v>
      </c>
      <c r="F45" s="1897">
        <v>250000000</v>
      </c>
      <c r="G45" s="18"/>
      <c r="H45" s="1910" t="s">
        <v>5528</v>
      </c>
      <c r="I45" s="1898">
        <v>260000000</v>
      </c>
    </row>
    <row r="46" spans="1:9" s="2" customFormat="1" ht="19.899999999999999" customHeight="1">
      <c r="A46" s="472"/>
      <c r="B46" s="1920" t="s">
        <v>5532</v>
      </c>
      <c r="C46" s="1921"/>
      <c r="D46" s="7"/>
      <c r="E46" s="1896"/>
      <c r="F46" s="1922">
        <f>SUM(F47:F48)</f>
        <v>467402400</v>
      </c>
      <c r="G46" s="18"/>
      <c r="H46" s="1896"/>
      <c r="I46" s="1922">
        <f>SUM(I47:I48)</f>
        <v>510000000</v>
      </c>
    </row>
    <row r="47" spans="1:9" s="2" customFormat="1" ht="38.25">
      <c r="A47" s="472"/>
      <c r="B47" s="8" t="s">
        <v>5533</v>
      </c>
      <c r="C47" s="1923" t="s">
        <v>5534</v>
      </c>
      <c r="D47" s="7" t="s">
        <v>1188</v>
      </c>
      <c r="E47" s="1910" t="s">
        <v>5535</v>
      </c>
      <c r="F47" s="1897">
        <v>268704400</v>
      </c>
      <c r="G47" s="18"/>
      <c r="H47" s="1910" t="s">
        <v>5535</v>
      </c>
      <c r="I47" s="1908">
        <v>300000000</v>
      </c>
    </row>
    <row r="48" spans="1:9" s="2" customFormat="1" ht="38.25">
      <c r="A48" s="472"/>
      <c r="B48" s="8" t="s">
        <v>5536</v>
      </c>
      <c r="C48" s="1923" t="s">
        <v>5537</v>
      </c>
      <c r="D48" s="7" t="s">
        <v>1188</v>
      </c>
      <c r="E48" s="1910" t="s">
        <v>5538</v>
      </c>
      <c r="F48" s="1897">
        <v>198698000</v>
      </c>
      <c r="G48" s="18"/>
      <c r="H48" s="1910" t="s">
        <v>5538</v>
      </c>
      <c r="I48" s="1908">
        <v>210000000</v>
      </c>
    </row>
    <row r="49" spans="1:9" s="2" customFormat="1" ht="28.5" customHeight="1">
      <c r="A49" s="472"/>
      <c r="B49" s="45" t="s">
        <v>5539</v>
      </c>
      <c r="C49" s="1921"/>
      <c r="D49" s="1045" t="s">
        <v>1188</v>
      </c>
      <c r="E49" s="1924"/>
      <c r="F49" s="1922">
        <f>SUM(F50:F51)</f>
        <v>750000000</v>
      </c>
      <c r="G49" s="18"/>
      <c r="H49" s="1925"/>
      <c r="I49" s="1922">
        <f>SUM(I50:I51)</f>
        <v>710000000</v>
      </c>
    </row>
    <row r="50" spans="1:9" s="2" customFormat="1" ht="25.5">
      <c r="A50" s="472"/>
      <c r="B50" s="8" t="s">
        <v>5540</v>
      </c>
      <c r="C50" s="1926" t="s">
        <v>5541</v>
      </c>
      <c r="D50" s="7" t="s">
        <v>1188</v>
      </c>
      <c r="E50" s="1919" t="s">
        <v>5542</v>
      </c>
      <c r="F50" s="1897">
        <v>400000000</v>
      </c>
      <c r="G50" s="18"/>
      <c r="H50" s="1919" t="s">
        <v>5542</v>
      </c>
      <c r="I50" s="1907">
        <v>350000000</v>
      </c>
    </row>
    <row r="51" spans="1:9" s="2" customFormat="1" ht="25.5">
      <c r="A51" s="472"/>
      <c r="B51" s="8" t="s">
        <v>5543</v>
      </c>
      <c r="C51" s="1911" t="s">
        <v>5544</v>
      </c>
      <c r="D51" s="7" t="s">
        <v>1188</v>
      </c>
      <c r="E51" s="1896" t="s">
        <v>5545</v>
      </c>
      <c r="F51" s="1927">
        <v>350000000</v>
      </c>
      <c r="G51" s="18"/>
      <c r="H51" s="1895" t="s">
        <v>5545</v>
      </c>
      <c r="I51" s="1928">
        <v>360000000</v>
      </c>
    </row>
    <row r="52" spans="1:9" s="2" customFormat="1" ht="19.899999999999999" customHeight="1">
      <c r="A52" s="472"/>
      <c r="B52" s="1410"/>
      <c r="C52" s="1410"/>
      <c r="D52" s="1410"/>
      <c r="E52" s="276"/>
      <c r="F52" s="486">
        <f>F49+F46+F42+F30+F28+F26+F23+F17+F8</f>
        <v>46861079100</v>
      </c>
      <c r="G52" s="5"/>
      <c r="H52" s="487"/>
      <c r="I52" s="486">
        <f>I49+I46+I42+I30+I28+I26+I23+I17+I8</f>
        <v>27866150000</v>
      </c>
    </row>
    <row r="53" spans="1:9" s="2" customFormat="1">
      <c r="A53" s="472"/>
      <c r="B53" s="13"/>
      <c r="C53" s="13"/>
      <c r="D53" s="13"/>
      <c r="E53" s="13"/>
      <c r="F53" s="13"/>
      <c r="G53" s="13"/>
      <c r="H53" s="13"/>
      <c r="I53" s="13"/>
    </row>
    <row r="54" spans="1:9" s="2" customFormat="1" ht="19.899999999999999" customHeight="1">
      <c r="A54" s="472"/>
      <c r="B54" s="13"/>
      <c r="C54" s="13"/>
      <c r="D54" s="13"/>
      <c r="E54" s="13"/>
      <c r="F54" s="13"/>
      <c r="G54" s="13"/>
      <c r="H54" s="13"/>
      <c r="I54" s="13"/>
    </row>
    <row r="55" spans="1:9" s="2" customFormat="1" ht="19.899999999999999" customHeight="1">
      <c r="A55" s="472"/>
      <c r="B55" s="13"/>
      <c r="C55" s="13"/>
      <c r="D55" s="13"/>
      <c r="E55" s="13"/>
      <c r="F55" s="13"/>
      <c r="G55" s="13"/>
      <c r="H55" s="13"/>
      <c r="I55" s="13"/>
    </row>
    <row r="56" spans="1:9" s="2" customFormat="1">
      <c r="A56" s="472"/>
      <c r="B56" s="13"/>
      <c r="C56" s="13"/>
      <c r="D56" s="13"/>
      <c r="E56" s="13"/>
      <c r="F56" s="13"/>
      <c r="G56" s="13"/>
      <c r="H56" s="13"/>
      <c r="I56" s="13"/>
    </row>
    <row r="57" spans="1:9" s="13" customFormat="1">
      <c r="A57" s="468"/>
      <c r="B57" s="17"/>
      <c r="C57" s="17"/>
      <c r="D57" s="17"/>
      <c r="E57" s="17"/>
      <c r="F57" s="17"/>
      <c r="G57" s="17"/>
      <c r="H57" s="17"/>
      <c r="I57" s="17"/>
    </row>
    <row r="58" spans="1:9" s="2" customFormat="1">
      <c r="A58" s="54">
        <v>10</v>
      </c>
      <c r="B58" s="17"/>
      <c r="C58" s="17"/>
      <c r="D58" s="17"/>
      <c r="E58" s="17"/>
      <c r="F58" s="17"/>
      <c r="G58" s="17"/>
      <c r="H58" s="17"/>
      <c r="I58" s="17"/>
    </row>
    <row r="59" spans="1:9" s="13" customFormat="1">
      <c r="A59" s="6"/>
      <c r="B59" s="17"/>
      <c r="C59" s="17"/>
      <c r="D59" s="17"/>
      <c r="E59" s="17"/>
      <c r="F59" s="17"/>
      <c r="G59" s="17"/>
      <c r="H59" s="17"/>
      <c r="I59" s="17"/>
    </row>
    <row r="60" spans="1:9" s="2" customFormat="1">
      <c r="A60" s="54">
        <v>11</v>
      </c>
      <c r="B60" s="17"/>
      <c r="C60" s="17"/>
      <c r="D60" s="17"/>
      <c r="E60" s="17"/>
      <c r="F60" s="17"/>
      <c r="G60" s="17"/>
      <c r="H60" s="17"/>
      <c r="I60" s="17"/>
    </row>
    <row r="61" spans="1:9" s="13" customFormat="1" ht="19.899999999999999" customHeight="1">
      <c r="A61" s="7"/>
      <c r="B61" s="17"/>
      <c r="C61" s="17"/>
      <c r="D61" s="17"/>
      <c r="E61" s="17"/>
      <c r="F61" s="17"/>
      <c r="G61" s="17"/>
      <c r="H61" s="17"/>
      <c r="I61" s="17"/>
    </row>
    <row r="62" spans="1:9" s="13" customFormat="1">
      <c r="A62" s="7"/>
      <c r="B62" s="17"/>
      <c r="C62" s="17"/>
      <c r="D62" s="17"/>
      <c r="E62" s="17"/>
      <c r="F62" s="17"/>
      <c r="G62" s="17"/>
      <c r="H62" s="17"/>
      <c r="I62" s="17"/>
    </row>
    <row r="63" spans="1:9" s="13" customFormat="1" ht="19.899999999999999" customHeight="1">
      <c r="A63" s="7"/>
      <c r="B63" s="17"/>
      <c r="C63" s="17"/>
      <c r="D63" s="17"/>
      <c r="E63" s="17"/>
      <c r="F63" s="17"/>
      <c r="G63" s="17"/>
      <c r="H63" s="17"/>
      <c r="I63" s="17"/>
    </row>
    <row r="64" spans="1:9" s="13" customFormat="1" ht="18" customHeight="1">
      <c r="A64" s="1409" t="s">
        <v>9</v>
      </c>
      <c r="B64" s="17"/>
      <c r="C64" s="17"/>
      <c r="D64" s="17"/>
      <c r="E64" s="17"/>
      <c r="F64" s="17"/>
      <c r="G64" s="17"/>
      <c r="H64" s="17"/>
      <c r="I64" s="17"/>
    </row>
    <row r="65" spans="2:9" s="13" customFormat="1">
      <c r="B65" s="17"/>
      <c r="C65" s="17"/>
      <c r="D65" s="17"/>
      <c r="E65" s="17"/>
      <c r="F65" s="17"/>
      <c r="G65" s="17"/>
      <c r="H65" s="17"/>
      <c r="I65" s="17"/>
    </row>
    <row r="66" spans="2:9" s="13" customFormat="1">
      <c r="B66" s="17"/>
      <c r="C66" s="17"/>
      <c r="D66" s="17"/>
      <c r="E66" s="17"/>
      <c r="F66" s="17"/>
      <c r="G66" s="17"/>
      <c r="H66" s="17"/>
      <c r="I66" s="17"/>
    </row>
    <row r="67" spans="2:9" s="13" customFormat="1">
      <c r="B67" s="17"/>
      <c r="C67" s="17"/>
      <c r="D67" s="17"/>
      <c r="E67" s="17"/>
      <c r="F67" s="17"/>
      <c r="G67" s="17"/>
      <c r="H67" s="17"/>
      <c r="I67" s="17"/>
    </row>
    <row r="68" spans="2:9" s="13" customFormat="1">
      <c r="B68" s="17"/>
      <c r="C68" s="17"/>
      <c r="D68" s="17"/>
      <c r="E68" s="17"/>
      <c r="F68" s="17"/>
      <c r="G68" s="17"/>
      <c r="H68" s="17"/>
      <c r="I68" s="17"/>
    </row>
  </sheetData>
  <mergeCells count="6">
    <mergeCell ref="H3:I3"/>
    <mergeCell ref="A3:A4"/>
    <mergeCell ref="B3:B4"/>
    <mergeCell ref="C3:C4"/>
    <mergeCell ref="D3:F3"/>
    <mergeCell ref="G3:G4"/>
  </mergeCells>
  <pageMargins left="0.78740157480314965" right="0.78740157480314965" top="0.98425196850393704" bottom="0.78740157480314965" header="0.31496062992125984" footer="0.31496062992125984"/>
  <pageSetup paperSize="10000" scale="65" orientation="landscape" horizontalDpi="4294967292" verticalDpi="0" r:id="rId1"/>
  <headerFooter>
    <oddFooter>&amp;L&amp;"-,Bold"&amp;12&amp;K03-024&amp;N RKPD Prov. Jambi Tahun 2019</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5FDD3E-A9B8-4727-9E2F-2C562FF69752}">
  <dimension ref="A1:I91"/>
  <sheetViews>
    <sheetView topLeftCell="A70" zoomScale="90" zoomScaleNormal="90" workbookViewId="0">
      <selection activeCell="A3" sqref="A3:F88"/>
    </sheetView>
  </sheetViews>
  <sheetFormatPr defaultColWidth="8.85546875" defaultRowHeight="12.75"/>
  <cols>
    <col min="1" max="1" width="6.28515625" style="1" customWidth="1"/>
    <col min="2" max="2" width="48.7109375" style="1" customWidth="1"/>
    <col min="3" max="3" width="37.85546875" style="1" customWidth="1"/>
    <col min="4" max="4" width="11.7109375" style="1" customWidth="1"/>
    <col min="5" max="5" width="18.7109375" style="14" customWidth="1"/>
    <col min="6" max="6" width="15.140625" style="17" customWidth="1"/>
    <col min="7" max="7" width="20.7109375" style="17" customWidth="1"/>
    <col min="8" max="8" width="18.7109375" style="17" customWidth="1"/>
    <col min="9" max="9" width="15.28515625" style="17" customWidth="1"/>
    <col min="10" max="16384" width="8.85546875" style="1"/>
  </cols>
  <sheetData>
    <row r="1" spans="1:9" ht="15.75">
      <c r="A1" s="4" t="s">
        <v>718</v>
      </c>
      <c r="B1" s="4"/>
      <c r="C1" s="4"/>
    </row>
    <row r="3" spans="1:9" ht="18.600000000000001" customHeight="1">
      <c r="A3" s="2096" t="s">
        <v>0</v>
      </c>
      <c r="B3" s="2097" t="s">
        <v>1</v>
      </c>
      <c r="C3" s="2097" t="s">
        <v>2</v>
      </c>
      <c r="D3" s="2096" t="s">
        <v>605</v>
      </c>
      <c r="E3" s="2096"/>
      <c r="F3" s="2096"/>
      <c r="G3" s="2084" t="s">
        <v>6</v>
      </c>
      <c r="H3" s="2084" t="s">
        <v>606</v>
      </c>
      <c r="I3" s="2084"/>
    </row>
    <row r="4" spans="1:9" ht="31.9" customHeight="1">
      <c r="A4" s="2096"/>
      <c r="B4" s="2097"/>
      <c r="C4" s="2097"/>
      <c r="D4" s="421" t="s">
        <v>3</v>
      </c>
      <c r="E4" s="53" t="s">
        <v>4</v>
      </c>
      <c r="F4" s="53" t="s">
        <v>5</v>
      </c>
      <c r="G4" s="2084"/>
      <c r="H4" s="53" t="s">
        <v>4</v>
      </c>
      <c r="I4" s="53" t="s">
        <v>5</v>
      </c>
    </row>
    <row r="5" spans="1:9" s="17" customFormat="1">
      <c r="A5" s="15">
        <v>1</v>
      </c>
      <c r="B5" s="15">
        <v>2</v>
      </c>
      <c r="C5" s="15">
        <v>3</v>
      </c>
      <c r="D5" s="15">
        <v>4</v>
      </c>
      <c r="E5" s="15">
        <v>5</v>
      </c>
      <c r="F5" s="15">
        <v>6</v>
      </c>
      <c r="G5" s="15">
        <v>7</v>
      </c>
      <c r="H5" s="15">
        <v>8</v>
      </c>
      <c r="I5" s="15">
        <v>9</v>
      </c>
    </row>
    <row r="6" spans="1:9" s="13" customFormat="1" ht="18" customHeight="1">
      <c r="A6" s="6"/>
      <c r="B6" s="6"/>
      <c r="C6" s="6"/>
      <c r="D6" s="6"/>
      <c r="E6" s="7"/>
      <c r="F6" s="6"/>
      <c r="G6" s="6"/>
      <c r="H6" s="6"/>
      <c r="I6" s="6"/>
    </row>
    <row r="7" spans="1:9" s="13" customFormat="1" ht="18" customHeight="1">
      <c r="A7" s="426" t="s">
        <v>4123</v>
      </c>
      <c r="B7" s="896"/>
      <c r="C7" s="51"/>
      <c r="D7" s="51"/>
      <c r="E7" s="897"/>
      <c r="F7" s="1187">
        <f>F8+F20+F32+F34+F36+F38+F57+F70</f>
        <v>16839992246</v>
      </c>
      <c r="G7" s="51"/>
      <c r="H7" s="51"/>
      <c r="I7" s="1187">
        <f>I8+I20+I32+I34+I36+I38+I57+I70</f>
        <v>16730576729</v>
      </c>
    </row>
    <row r="8" spans="1:9" s="2" customFormat="1" ht="25.5">
      <c r="A8" s="54">
        <v>1</v>
      </c>
      <c r="B8" s="43" t="s">
        <v>7</v>
      </c>
      <c r="C8" s="43" t="s">
        <v>2994</v>
      </c>
      <c r="D8" s="1188"/>
      <c r="E8" s="1189">
        <v>1</v>
      </c>
      <c r="F8" s="1190">
        <f>SUM(F9:F19)</f>
        <v>2021687061</v>
      </c>
      <c r="G8" s="1188"/>
      <c r="H8" s="1189">
        <v>1</v>
      </c>
      <c r="I8" s="1190">
        <f>SUM(I9:I19)</f>
        <v>2226655769</v>
      </c>
    </row>
    <row r="9" spans="1:9" s="2" customFormat="1">
      <c r="A9" s="54"/>
      <c r="B9" s="47" t="s">
        <v>1513</v>
      </c>
      <c r="C9" s="46" t="s">
        <v>4124</v>
      </c>
      <c r="D9" s="1191" t="s">
        <v>1188</v>
      </c>
      <c r="E9" s="1192" t="s">
        <v>4125</v>
      </c>
      <c r="F9" s="1193">
        <v>98241110</v>
      </c>
      <c r="G9" s="1191"/>
      <c r="H9" s="1192" t="s">
        <v>4125</v>
      </c>
      <c r="I9" s="1193">
        <v>108065221</v>
      </c>
    </row>
    <row r="10" spans="1:9" s="13" customFormat="1" ht="25.5">
      <c r="A10" s="54"/>
      <c r="B10" s="47" t="s">
        <v>4126</v>
      </c>
      <c r="C10" s="46" t="s">
        <v>4127</v>
      </c>
      <c r="D10" s="1191" t="s">
        <v>1188</v>
      </c>
      <c r="E10" s="1192" t="s">
        <v>4128</v>
      </c>
      <c r="F10" s="1193">
        <v>290594568</v>
      </c>
      <c r="G10" s="1191"/>
      <c r="H10" s="1192" t="s">
        <v>4128</v>
      </c>
      <c r="I10" s="1193">
        <v>319654025</v>
      </c>
    </row>
    <row r="11" spans="1:9" s="13" customFormat="1" ht="25.5">
      <c r="A11" s="54"/>
      <c r="B11" s="47" t="s">
        <v>4129</v>
      </c>
      <c r="C11" s="46" t="s">
        <v>4130</v>
      </c>
      <c r="D11" s="1191" t="s">
        <v>1188</v>
      </c>
      <c r="E11" s="1192" t="s">
        <v>4128</v>
      </c>
      <c r="F11" s="1193">
        <v>3367430</v>
      </c>
      <c r="G11" s="1191"/>
      <c r="H11" s="1192" t="s">
        <v>4128</v>
      </c>
      <c r="I11" s="1193">
        <v>3704173</v>
      </c>
    </row>
    <row r="12" spans="1:9" s="13" customFormat="1" ht="25.5">
      <c r="A12" s="54"/>
      <c r="B12" s="47" t="s">
        <v>4131</v>
      </c>
      <c r="C12" s="46" t="s">
        <v>4132</v>
      </c>
      <c r="D12" s="1191" t="s">
        <v>1188</v>
      </c>
      <c r="E12" s="1192" t="s">
        <v>4133</v>
      </c>
      <c r="F12" s="1193">
        <v>269344621</v>
      </c>
      <c r="G12" s="1191"/>
      <c r="H12" s="1192" t="s">
        <v>4133</v>
      </c>
      <c r="I12" s="1193">
        <v>296279083</v>
      </c>
    </row>
    <row r="13" spans="1:9" s="13" customFormat="1" ht="25.5">
      <c r="A13" s="54"/>
      <c r="B13" s="47" t="s">
        <v>1520</v>
      </c>
      <c r="C13" s="46" t="s">
        <v>4134</v>
      </c>
      <c r="D13" s="1191" t="s">
        <v>1188</v>
      </c>
      <c r="E13" s="1192" t="s">
        <v>4135</v>
      </c>
      <c r="F13" s="1193">
        <v>174209452</v>
      </c>
      <c r="G13" s="1191"/>
      <c r="H13" s="1192" t="s">
        <v>4135</v>
      </c>
      <c r="I13" s="1193">
        <v>191630398</v>
      </c>
    </row>
    <row r="14" spans="1:9" s="13" customFormat="1" ht="25.5">
      <c r="A14" s="54"/>
      <c r="B14" s="47" t="s">
        <v>1523</v>
      </c>
      <c r="C14" s="46" t="s">
        <v>4136</v>
      </c>
      <c r="D14" s="1191" t="s">
        <v>1188</v>
      </c>
      <c r="E14" s="1192" t="s">
        <v>4137</v>
      </c>
      <c r="F14" s="1193">
        <v>60526772</v>
      </c>
      <c r="G14" s="1191"/>
      <c r="H14" s="1192" t="s">
        <v>4137</v>
      </c>
      <c r="I14" s="1193">
        <v>66579450</v>
      </c>
    </row>
    <row r="15" spans="1:9" s="13" customFormat="1" ht="25.5">
      <c r="A15" s="54"/>
      <c r="B15" s="47" t="s">
        <v>3007</v>
      </c>
      <c r="C15" s="46" t="s">
        <v>4138</v>
      </c>
      <c r="D15" s="1191" t="s">
        <v>1188</v>
      </c>
      <c r="E15" s="1192" t="s">
        <v>4139</v>
      </c>
      <c r="F15" s="1193">
        <v>42000000</v>
      </c>
      <c r="G15" s="1191"/>
      <c r="H15" s="1192" t="s">
        <v>4139</v>
      </c>
      <c r="I15" s="1193">
        <v>49000000</v>
      </c>
    </row>
    <row r="16" spans="1:9" s="13" customFormat="1">
      <c r="A16" s="54"/>
      <c r="B16" s="47" t="s">
        <v>4140</v>
      </c>
      <c r="C16" s="46" t="s">
        <v>4141</v>
      </c>
      <c r="D16" s="1191" t="s">
        <v>1188</v>
      </c>
      <c r="E16" s="1192" t="s">
        <v>4128</v>
      </c>
      <c r="F16" s="1193">
        <v>135005979</v>
      </c>
      <c r="G16" s="1191"/>
      <c r="H16" s="1192" t="s">
        <v>4128</v>
      </c>
      <c r="I16" s="1193">
        <v>148506577</v>
      </c>
    </row>
    <row r="17" spans="1:9" s="13" customFormat="1" ht="25.5">
      <c r="A17" s="54"/>
      <c r="B17" s="47" t="s">
        <v>1534</v>
      </c>
      <c r="C17" s="46" t="s">
        <v>4142</v>
      </c>
      <c r="D17" s="1191" t="s">
        <v>1188</v>
      </c>
      <c r="E17" s="1192" t="s">
        <v>4143</v>
      </c>
      <c r="F17" s="1193">
        <v>7027680</v>
      </c>
      <c r="G17" s="1191"/>
      <c r="H17" s="1192" t="s">
        <v>4143</v>
      </c>
      <c r="I17" s="1193">
        <v>7730448</v>
      </c>
    </row>
    <row r="18" spans="1:9" s="13" customFormat="1">
      <c r="A18" s="54"/>
      <c r="B18" s="47" t="s">
        <v>1537</v>
      </c>
      <c r="C18" s="46" t="s">
        <v>4144</v>
      </c>
      <c r="D18" s="1191" t="s">
        <v>1188</v>
      </c>
      <c r="E18" s="1192" t="s">
        <v>4145</v>
      </c>
      <c r="F18" s="1193">
        <v>36602500</v>
      </c>
      <c r="G18" s="1191"/>
      <c r="H18" s="1192" t="s">
        <v>4145</v>
      </c>
      <c r="I18" s="1193">
        <v>40262750</v>
      </c>
    </row>
    <row r="19" spans="1:9" s="13" customFormat="1" ht="25.5">
      <c r="A19" s="54"/>
      <c r="B19" s="47" t="s">
        <v>4146</v>
      </c>
      <c r="C19" s="46" t="s">
        <v>4147</v>
      </c>
      <c r="D19" s="1191" t="s">
        <v>1188</v>
      </c>
      <c r="E19" s="1192" t="s">
        <v>4148</v>
      </c>
      <c r="F19" s="1193">
        <v>904766949</v>
      </c>
      <c r="G19" s="1191"/>
      <c r="H19" s="1192" t="s">
        <v>4148</v>
      </c>
      <c r="I19" s="1193">
        <v>995243644</v>
      </c>
    </row>
    <row r="20" spans="1:9" s="13" customFormat="1">
      <c r="A20" s="54">
        <v>2</v>
      </c>
      <c r="B20" s="43" t="s">
        <v>15</v>
      </c>
      <c r="C20" s="43" t="s">
        <v>4149</v>
      </c>
      <c r="D20" s="1188"/>
      <c r="E20" s="1189">
        <v>1</v>
      </c>
      <c r="F20" s="1190">
        <f>SUM(F21:F31)</f>
        <v>3845400000</v>
      </c>
      <c r="G20" s="1188"/>
      <c r="H20" s="1189">
        <v>1</v>
      </c>
      <c r="I20" s="1190">
        <f>SUM(I21:I31)</f>
        <v>4137000000</v>
      </c>
    </row>
    <row r="21" spans="1:9" s="13" customFormat="1">
      <c r="A21" s="54"/>
      <c r="B21" s="47" t="s">
        <v>1543</v>
      </c>
      <c r="C21" s="46" t="s">
        <v>4150</v>
      </c>
      <c r="D21" s="1191" t="s">
        <v>1188</v>
      </c>
      <c r="E21" s="1192" t="s">
        <v>247</v>
      </c>
      <c r="F21" s="1193">
        <v>51240000</v>
      </c>
      <c r="G21" s="1191"/>
      <c r="H21" s="1192" t="s">
        <v>247</v>
      </c>
      <c r="I21" s="1193">
        <v>56364000</v>
      </c>
    </row>
    <row r="22" spans="1:9" s="13" customFormat="1" ht="25.5">
      <c r="A22" s="54"/>
      <c r="B22" s="47" t="s">
        <v>1896</v>
      </c>
      <c r="C22" s="46" t="s">
        <v>4151</v>
      </c>
      <c r="D22" s="1191" t="s">
        <v>1188</v>
      </c>
      <c r="E22" s="1192"/>
      <c r="F22" s="1193">
        <v>400000000</v>
      </c>
      <c r="G22" s="1191"/>
      <c r="H22" s="1192" t="s">
        <v>247</v>
      </c>
      <c r="I22" s="1193">
        <v>400000000</v>
      </c>
    </row>
    <row r="23" spans="1:9" s="13" customFormat="1" ht="25.5">
      <c r="A23" s="54"/>
      <c r="B23" s="47" t="s">
        <v>4152</v>
      </c>
      <c r="C23" s="46" t="s">
        <v>4153</v>
      </c>
      <c r="D23" s="1191" t="s">
        <v>1188</v>
      </c>
      <c r="E23" s="1192" t="s">
        <v>4154</v>
      </c>
      <c r="F23" s="1193">
        <v>765804654</v>
      </c>
      <c r="G23" s="1191"/>
      <c r="H23" s="1192" t="s">
        <v>4154</v>
      </c>
      <c r="I23" s="1193">
        <v>862750207</v>
      </c>
    </row>
    <row r="24" spans="1:9" s="13" customFormat="1" ht="25.5">
      <c r="A24" s="54"/>
      <c r="B24" s="47" t="s">
        <v>469</v>
      </c>
      <c r="C24" s="46" t="s">
        <v>4155</v>
      </c>
      <c r="D24" s="1191" t="s">
        <v>1188</v>
      </c>
      <c r="E24" s="1192" t="s">
        <v>4143</v>
      </c>
      <c r="F24" s="1193">
        <v>70000000</v>
      </c>
      <c r="G24" s="1191"/>
      <c r="H24" s="1192" t="s">
        <v>4156</v>
      </c>
      <c r="I24" s="1193">
        <v>80000000</v>
      </c>
    </row>
    <row r="25" spans="1:9" s="13" customFormat="1">
      <c r="A25" s="54"/>
      <c r="B25" s="47" t="s">
        <v>1168</v>
      </c>
      <c r="C25" s="46" t="s">
        <v>4157</v>
      </c>
      <c r="D25" s="1191" t="s">
        <v>1188</v>
      </c>
      <c r="E25" s="1192" t="s">
        <v>4158</v>
      </c>
      <c r="F25" s="1193">
        <v>290331030</v>
      </c>
      <c r="G25" s="1191"/>
      <c r="H25" s="1192" t="s">
        <v>4158</v>
      </c>
      <c r="I25" s="1193">
        <v>349364133</v>
      </c>
    </row>
    <row r="26" spans="1:9" s="13" customFormat="1" ht="25.5">
      <c r="A26" s="54"/>
      <c r="B26" s="47" t="s">
        <v>4159</v>
      </c>
      <c r="C26" s="46" t="s">
        <v>4160</v>
      </c>
      <c r="D26" s="1191" t="s">
        <v>1188</v>
      </c>
      <c r="E26" s="1192" t="s">
        <v>247</v>
      </c>
      <c r="F26" s="1193">
        <v>192487000</v>
      </c>
      <c r="G26" s="1191"/>
      <c r="H26" s="1192" t="s">
        <v>247</v>
      </c>
      <c r="I26" s="1193">
        <v>242735700</v>
      </c>
    </row>
    <row r="27" spans="1:9" s="13" customFormat="1" ht="25.5">
      <c r="A27" s="54"/>
      <c r="B27" s="47" t="s">
        <v>4161</v>
      </c>
      <c r="C27" s="46" t="s">
        <v>4162</v>
      </c>
      <c r="D27" s="1191" t="s">
        <v>1188</v>
      </c>
      <c r="E27" s="1192" t="s">
        <v>1808</v>
      </c>
      <c r="F27" s="1193">
        <v>438995744</v>
      </c>
      <c r="G27" s="1191"/>
      <c r="H27" s="1192" t="s">
        <v>1808</v>
      </c>
      <c r="I27" s="1193">
        <v>483590231</v>
      </c>
    </row>
    <row r="28" spans="1:9" s="13" customFormat="1">
      <c r="A28" s="54"/>
      <c r="B28" s="47" t="s">
        <v>1892</v>
      </c>
      <c r="C28" s="46"/>
      <c r="D28" s="1191" t="s">
        <v>1188</v>
      </c>
      <c r="E28" s="1192" t="s">
        <v>4163</v>
      </c>
      <c r="F28" s="1193">
        <v>380000000</v>
      </c>
      <c r="G28" s="1191"/>
      <c r="H28" s="7" t="s">
        <v>4163</v>
      </c>
      <c r="I28" s="1193">
        <v>440000000</v>
      </c>
    </row>
    <row r="29" spans="1:9" s="13" customFormat="1" ht="25.5">
      <c r="A29" s="54"/>
      <c r="B29" s="47" t="s">
        <v>4164</v>
      </c>
      <c r="C29" s="46" t="s">
        <v>4165</v>
      </c>
      <c r="D29" s="1191" t="s">
        <v>1188</v>
      </c>
      <c r="E29" s="1192" t="s">
        <v>4166</v>
      </c>
      <c r="F29" s="1193">
        <v>256541572</v>
      </c>
      <c r="G29" s="1191"/>
      <c r="H29" s="1192" t="s">
        <v>4166</v>
      </c>
      <c r="I29" s="1193">
        <v>222195729</v>
      </c>
    </row>
    <row r="30" spans="1:9" s="13" customFormat="1" ht="25.5">
      <c r="A30" s="54"/>
      <c r="B30" s="47" t="s">
        <v>4167</v>
      </c>
      <c r="C30" s="46" t="s">
        <v>4160</v>
      </c>
      <c r="D30" s="1191" t="s">
        <v>1188</v>
      </c>
      <c r="E30" s="1192" t="s">
        <v>247</v>
      </c>
      <c r="F30" s="1193"/>
      <c r="G30" s="1191"/>
      <c r="H30" s="1192"/>
      <c r="I30" s="1193">
        <v>0</v>
      </c>
    </row>
    <row r="31" spans="1:9" s="13" customFormat="1" ht="25.5">
      <c r="A31" s="54"/>
      <c r="B31" s="47" t="s">
        <v>4168</v>
      </c>
      <c r="C31" s="46" t="s">
        <v>4160</v>
      </c>
      <c r="D31" s="1191" t="s">
        <v>1188</v>
      </c>
      <c r="E31" s="1192" t="s">
        <v>247</v>
      </c>
      <c r="F31" s="1193">
        <v>1000000000</v>
      </c>
      <c r="G31" s="1191"/>
      <c r="H31" s="1192" t="s">
        <v>247</v>
      </c>
      <c r="I31" s="1193">
        <v>1000000000</v>
      </c>
    </row>
    <row r="32" spans="1:9" s="13" customFormat="1">
      <c r="A32" s="54">
        <v>3</v>
      </c>
      <c r="B32" s="43" t="s">
        <v>215</v>
      </c>
      <c r="C32" s="43" t="s">
        <v>4169</v>
      </c>
      <c r="D32" s="1188"/>
      <c r="E32" s="1189">
        <v>1</v>
      </c>
      <c r="F32" s="1190">
        <f>SUM(F33)</f>
        <v>67348600</v>
      </c>
      <c r="G32" s="1188"/>
      <c r="H32" s="1189">
        <v>1</v>
      </c>
      <c r="I32" s="1190">
        <f>SUM(I33)</f>
        <v>74083460</v>
      </c>
    </row>
    <row r="33" spans="1:9" s="13" customFormat="1" ht="25.5">
      <c r="A33" s="54"/>
      <c r="B33" s="47" t="s">
        <v>4170</v>
      </c>
      <c r="C33" s="46" t="s">
        <v>4171</v>
      </c>
      <c r="D33" s="1191" t="s">
        <v>1188</v>
      </c>
      <c r="E33" s="1192" t="s">
        <v>4172</v>
      </c>
      <c r="F33" s="1193">
        <v>67348600</v>
      </c>
      <c r="G33" s="1191"/>
      <c r="H33" s="1192" t="s">
        <v>4172</v>
      </c>
      <c r="I33" s="1193">
        <v>74083460</v>
      </c>
    </row>
    <row r="34" spans="1:9" s="13" customFormat="1" ht="25.5">
      <c r="A34" s="54">
        <v>4</v>
      </c>
      <c r="B34" s="43" t="s">
        <v>242</v>
      </c>
      <c r="C34" s="43" t="s">
        <v>4173</v>
      </c>
      <c r="D34" s="1188"/>
      <c r="E34" s="1189">
        <v>1</v>
      </c>
      <c r="F34" s="1190">
        <f>SUM(F35)</f>
        <v>178400585</v>
      </c>
      <c r="G34" s="1188"/>
      <c r="H34" s="1189">
        <v>1</v>
      </c>
      <c r="I34" s="1190">
        <f>SUM(I35)</f>
        <v>0</v>
      </c>
    </row>
    <row r="35" spans="1:9" s="13" customFormat="1" ht="25.5">
      <c r="A35" s="54"/>
      <c r="B35" s="47" t="s">
        <v>342</v>
      </c>
      <c r="C35" s="46" t="s">
        <v>4174</v>
      </c>
      <c r="D35" s="1191" t="s">
        <v>1188</v>
      </c>
      <c r="E35" s="1192" t="s">
        <v>4175</v>
      </c>
      <c r="F35" s="1193">
        <v>178400585</v>
      </c>
      <c r="G35" s="1191"/>
      <c r="H35" s="1192" t="s">
        <v>4175</v>
      </c>
      <c r="I35" s="1193">
        <v>0</v>
      </c>
    </row>
    <row r="36" spans="1:9" s="13" customFormat="1" ht="30" customHeight="1">
      <c r="A36" s="54">
        <v>5</v>
      </c>
      <c r="B36" s="43" t="s">
        <v>4176</v>
      </c>
      <c r="C36" s="43" t="s">
        <v>4177</v>
      </c>
      <c r="D36" s="1191"/>
      <c r="E36" s="1192"/>
      <c r="F36" s="1190">
        <f>F37</f>
        <v>140000000</v>
      </c>
      <c r="G36" s="1188"/>
      <c r="H36" s="1194"/>
      <c r="I36" s="1190">
        <f>I37</f>
        <v>150000000</v>
      </c>
    </row>
    <row r="37" spans="1:9" s="13" customFormat="1">
      <c r="A37" s="54"/>
      <c r="B37" s="47" t="s">
        <v>521</v>
      </c>
      <c r="C37" s="46"/>
      <c r="D37" s="1191" t="s">
        <v>1188</v>
      </c>
      <c r="E37" s="1192"/>
      <c r="F37" s="1193">
        <v>140000000</v>
      </c>
      <c r="G37" s="1191"/>
      <c r="H37" s="1192"/>
      <c r="I37" s="1193">
        <v>150000000</v>
      </c>
    </row>
    <row r="38" spans="1:9" s="13" customFormat="1">
      <c r="A38" s="54">
        <v>6</v>
      </c>
      <c r="B38" s="43" t="s">
        <v>4178</v>
      </c>
      <c r="C38" s="43" t="s">
        <v>4179</v>
      </c>
      <c r="D38" s="1188"/>
      <c r="E38" s="1189">
        <v>0.03</v>
      </c>
      <c r="F38" s="1190">
        <f>SUM(F39:F56)</f>
        <v>4072800000</v>
      </c>
      <c r="G38" s="1188"/>
      <c r="H38" s="1189">
        <v>0.03</v>
      </c>
      <c r="I38" s="1190">
        <f>SUM(I39:I56)</f>
        <v>3168800000</v>
      </c>
    </row>
    <row r="39" spans="1:9" s="13" customFormat="1">
      <c r="A39" s="54"/>
      <c r="B39" s="47"/>
      <c r="C39" s="43" t="s">
        <v>4180</v>
      </c>
      <c r="D39" s="1191"/>
      <c r="E39" s="1195">
        <v>0.05</v>
      </c>
      <c r="F39" s="1193"/>
      <c r="G39" s="1191"/>
      <c r="H39" s="1195">
        <v>0.05</v>
      </c>
      <c r="I39" s="1193">
        <v>0</v>
      </c>
    </row>
    <row r="40" spans="1:9" s="13" customFormat="1" ht="25.5">
      <c r="A40" s="54"/>
      <c r="B40" s="47" t="s">
        <v>4181</v>
      </c>
      <c r="C40" s="46" t="s">
        <v>4182</v>
      </c>
      <c r="D40" s="1191" t="s">
        <v>1188</v>
      </c>
      <c r="E40" s="1192" t="s">
        <v>4183</v>
      </c>
      <c r="F40" s="1193">
        <v>60600000</v>
      </c>
      <c r="G40" s="1191"/>
      <c r="H40" s="1192" t="s">
        <v>4184</v>
      </c>
      <c r="I40" s="1193">
        <v>70000000</v>
      </c>
    </row>
    <row r="41" spans="1:9" s="13" customFormat="1" ht="25.5">
      <c r="A41" s="54"/>
      <c r="B41" s="47" t="s">
        <v>4185</v>
      </c>
      <c r="C41" s="46" t="s">
        <v>4186</v>
      </c>
      <c r="D41" s="1191" t="s">
        <v>1188</v>
      </c>
      <c r="E41" s="1192" t="s">
        <v>4187</v>
      </c>
      <c r="F41" s="1193">
        <v>315160000</v>
      </c>
      <c r="G41" s="1191"/>
      <c r="H41" s="1192" t="s">
        <v>4187</v>
      </c>
      <c r="I41" s="1193">
        <v>345160000</v>
      </c>
    </row>
    <row r="42" spans="1:9" s="13" customFormat="1" ht="25.5">
      <c r="A42" s="54"/>
      <c r="B42" s="47"/>
      <c r="C42" s="46" t="s">
        <v>4188</v>
      </c>
      <c r="D42" s="1191"/>
      <c r="E42" s="1044"/>
      <c r="F42" s="1193"/>
      <c r="G42" s="1191"/>
      <c r="H42" s="1044"/>
      <c r="I42" s="1193"/>
    </row>
    <row r="43" spans="1:9" s="13" customFormat="1" ht="25.5">
      <c r="A43" s="54"/>
      <c r="B43" s="47" t="s">
        <v>4189</v>
      </c>
      <c r="C43" s="46" t="s">
        <v>4190</v>
      </c>
      <c r="D43" s="1191" t="s">
        <v>1188</v>
      </c>
      <c r="E43" s="1192" t="s">
        <v>4191</v>
      </c>
      <c r="F43" s="1193">
        <v>245600000</v>
      </c>
      <c r="G43" s="1191"/>
      <c r="H43" s="1192" t="s">
        <v>4192</v>
      </c>
      <c r="I43" s="1193">
        <v>295600000</v>
      </c>
    </row>
    <row r="44" spans="1:9" s="13" customFormat="1" ht="38.25">
      <c r="A44" s="54"/>
      <c r="B44" s="47"/>
      <c r="C44" s="46" t="s">
        <v>4193</v>
      </c>
      <c r="D44" s="1191"/>
      <c r="E44" s="950" t="s">
        <v>4194</v>
      </c>
      <c r="F44" s="1193"/>
      <c r="G44" s="1191"/>
      <c r="H44" s="950" t="s">
        <v>4195</v>
      </c>
      <c r="I44" s="1193"/>
    </row>
    <row r="45" spans="1:9" s="13" customFormat="1" ht="25.5">
      <c r="A45" s="54"/>
      <c r="B45" s="47"/>
      <c r="C45" s="46" t="s">
        <v>4196</v>
      </c>
      <c r="D45" s="1191"/>
      <c r="E45" s="950" t="s">
        <v>4197</v>
      </c>
      <c r="F45" s="1193"/>
      <c r="G45" s="1191"/>
      <c r="H45" s="950" t="s">
        <v>4198</v>
      </c>
      <c r="I45" s="1193"/>
    </row>
    <row r="46" spans="1:9" s="13" customFormat="1" ht="25.5">
      <c r="A46" s="54"/>
      <c r="B46" s="47" t="s">
        <v>4199</v>
      </c>
      <c r="C46" s="46" t="s">
        <v>4200</v>
      </c>
      <c r="D46" s="1191" t="s">
        <v>1188</v>
      </c>
      <c r="E46" s="1192" t="s">
        <v>4201</v>
      </c>
      <c r="F46" s="1193">
        <v>250000000</v>
      </c>
      <c r="G46" s="1191"/>
      <c r="H46" s="1192" t="s">
        <v>4201</v>
      </c>
      <c r="I46" s="1193">
        <v>298600000</v>
      </c>
    </row>
    <row r="47" spans="1:9" s="13" customFormat="1" ht="25.5">
      <c r="A47" s="54"/>
      <c r="B47" s="47" t="s">
        <v>4202</v>
      </c>
      <c r="C47" s="46" t="s">
        <v>4203</v>
      </c>
      <c r="D47" s="1191" t="s">
        <v>1188</v>
      </c>
      <c r="E47" s="950" t="s">
        <v>4204</v>
      </c>
      <c r="F47" s="1193">
        <v>252548000</v>
      </c>
      <c r="G47" s="1191"/>
      <c r="H47" s="950" t="s">
        <v>4205</v>
      </c>
      <c r="I47" s="1193">
        <v>270548000</v>
      </c>
    </row>
    <row r="48" spans="1:9" s="13" customFormat="1" ht="25.5">
      <c r="A48" s="54"/>
      <c r="B48" s="47" t="s">
        <v>4206</v>
      </c>
      <c r="C48" s="46" t="s">
        <v>4207</v>
      </c>
      <c r="D48" s="1191" t="s">
        <v>1188</v>
      </c>
      <c r="E48" s="1192" t="s">
        <v>4208</v>
      </c>
      <c r="F48" s="1193">
        <v>348892000</v>
      </c>
      <c r="G48" s="1191"/>
      <c r="H48" s="1192" t="s">
        <v>4208</v>
      </c>
      <c r="I48" s="1193">
        <v>388892000</v>
      </c>
    </row>
    <row r="49" spans="1:9" s="13" customFormat="1" ht="25.5">
      <c r="A49" s="54"/>
      <c r="B49" s="47"/>
      <c r="C49" s="46" t="s">
        <v>4209</v>
      </c>
      <c r="D49" s="1191"/>
      <c r="E49" s="1192" t="s">
        <v>4208</v>
      </c>
      <c r="F49" s="1193"/>
      <c r="G49" s="1191"/>
      <c r="H49" s="1192" t="s">
        <v>4208</v>
      </c>
      <c r="I49" s="1193"/>
    </row>
    <row r="50" spans="1:9" s="13" customFormat="1" ht="25.5">
      <c r="A50" s="54"/>
      <c r="B50" s="47"/>
      <c r="C50" s="46" t="s">
        <v>4210</v>
      </c>
      <c r="D50" s="1191"/>
      <c r="E50" s="1192" t="s">
        <v>4208</v>
      </c>
      <c r="F50" s="1193"/>
      <c r="G50" s="1191"/>
      <c r="H50" s="1192" t="s">
        <v>4208</v>
      </c>
      <c r="I50" s="1193"/>
    </row>
    <row r="51" spans="1:9" s="13" customFormat="1" ht="25.5">
      <c r="A51" s="54"/>
      <c r="B51" s="47"/>
      <c r="C51" s="46" t="s">
        <v>4211</v>
      </c>
      <c r="D51" s="1191"/>
      <c r="E51" s="1192" t="s">
        <v>4208</v>
      </c>
      <c r="F51" s="1193"/>
      <c r="G51" s="1191"/>
      <c r="H51" s="1192" t="s">
        <v>4208</v>
      </c>
      <c r="I51" s="1193"/>
    </row>
    <row r="52" spans="1:9" s="13" customFormat="1" ht="25.5">
      <c r="A52" s="54"/>
      <c r="B52" s="47"/>
      <c r="C52" s="46" t="s">
        <v>4212</v>
      </c>
      <c r="D52" s="1191"/>
      <c r="E52" s="1192" t="s">
        <v>4208</v>
      </c>
      <c r="F52" s="1193"/>
      <c r="G52" s="1191"/>
      <c r="H52" s="1192" t="s">
        <v>4208</v>
      </c>
      <c r="I52" s="1193"/>
    </row>
    <row r="53" spans="1:9" s="13" customFormat="1" ht="25.5">
      <c r="A53" s="54"/>
      <c r="B53" s="47" t="s">
        <v>4213</v>
      </c>
      <c r="C53" s="46" t="s">
        <v>4214</v>
      </c>
      <c r="D53" s="1191" t="s">
        <v>1188</v>
      </c>
      <c r="E53" s="1192" t="s">
        <v>4208</v>
      </c>
      <c r="F53" s="1193">
        <v>1100000000</v>
      </c>
      <c r="G53" s="1191"/>
      <c r="H53" s="1192" t="s">
        <v>4208</v>
      </c>
      <c r="I53" s="1193">
        <v>0</v>
      </c>
    </row>
    <row r="54" spans="1:9" s="13" customFormat="1">
      <c r="A54" s="54"/>
      <c r="B54" s="47"/>
      <c r="C54" s="46" t="s">
        <v>4215</v>
      </c>
      <c r="D54" s="1191"/>
      <c r="E54" s="1192" t="s">
        <v>4208</v>
      </c>
      <c r="F54" s="1193"/>
      <c r="G54" s="1191"/>
      <c r="H54" s="1192" t="s">
        <v>4208</v>
      </c>
      <c r="I54" s="1193"/>
    </row>
    <row r="55" spans="1:9" s="13" customFormat="1">
      <c r="A55" s="54"/>
      <c r="B55" s="47"/>
      <c r="C55" s="46" t="s">
        <v>4216</v>
      </c>
      <c r="D55" s="1191"/>
      <c r="E55" s="1192" t="s">
        <v>4208</v>
      </c>
      <c r="F55" s="1193"/>
      <c r="G55" s="1191"/>
      <c r="H55" s="1192" t="s">
        <v>4208</v>
      </c>
      <c r="I55" s="1193"/>
    </row>
    <row r="56" spans="1:9" s="13" customFormat="1">
      <c r="A56" s="54"/>
      <c r="B56" s="47" t="s">
        <v>4217</v>
      </c>
      <c r="C56" s="46"/>
      <c r="D56" s="1191"/>
      <c r="E56" s="1192"/>
      <c r="F56" s="1193">
        <v>1500000000</v>
      </c>
      <c r="G56" s="1191"/>
      <c r="H56" s="1192"/>
      <c r="I56" s="1193">
        <v>1500000000</v>
      </c>
    </row>
    <row r="57" spans="1:9" s="13" customFormat="1">
      <c r="A57" s="54">
        <v>7</v>
      </c>
      <c r="B57" s="43" t="s">
        <v>4218</v>
      </c>
      <c r="C57" s="43" t="s">
        <v>4219</v>
      </c>
      <c r="D57" s="1188"/>
      <c r="E57" s="1189">
        <v>0.02</v>
      </c>
      <c r="F57" s="1190">
        <f>SUM(F58:F69)</f>
        <v>4444356000</v>
      </c>
      <c r="G57" s="1188"/>
      <c r="H57" s="1189">
        <v>0.02</v>
      </c>
      <c r="I57" s="1190">
        <f>SUM(I58:I69)</f>
        <v>4829137500</v>
      </c>
    </row>
    <row r="58" spans="1:9" s="13" customFormat="1" ht="25.5">
      <c r="A58" s="54"/>
      <c r="B58" s="47" t="s">
        <v>4220</v>
      </c>
      <c r="C58" s="46" t="s">
        <v>4221</v>
      </c>
      <c r="D58" s="1191" t="s">
        <v>1188</v>
      </c>
      <c r="E58" s="1192" t="s">
        <v>4222</v>
      </c>
      <c r="F58" s="1193">
        <v>549780000</v>
      </c>
      <c r="G58" s="1191"/>
      <c r="H58" s="1192" t="s">
        <v>4222</v>
      </c>
      <c r="I58" s="1193">
        <v>641410000</v>
      </c>
    </row>
    <row r="59" spans="1:9" s="13" customFormat="1" ht="25.5">
      <c r="A59" s="54"/>
      <c r="B59" s="47" t="s">
        <v>4223</v>
      </c>
      <c r="C59" s="46" t="s">
        <v>4224</v>
      </c>
      <c r="D59" s="1191" t="s">
        <v>1188</v>
      </c>
      <c r="E59" s="1192" t="s">
        <v>4225</v>
      </c>
      <c r="F59" s="1193">
        <v>588030000</v>
      </c>
      <c r="G59" s="1191"/>
      <c r="H59" s="1192" t="s">
        <v>4225</v>
      </c>
      <c r="I59" s="1193">
        <v>617431500</v>
      </c>
    </row>
    <row r="60" spans="1:9" s="13" customFormat="1" ht="25.5">
      <c r="A60" s="54"/>
      <c r="B60" s="47" t="s">
        <v>4226</v>
      </c>
      <c r="C60" s="46" t="s">
        <v>4227</v>
      </c>
      <c r="D60" s="1191" t="s">
        <v>1188</v>
      </c>
      <c r="E60" s="1192" t="s">
        <v>4228</v>
      </c>
      <c r="F60" s="1193">
        <v>573296000</v>
      </c>
      <c r="G60" s="1191"/>
      <c r="H60" s="1192" t="s">
        <v>4228</v>
      </c>
      <c r="I60" s="1193">
        <v>573296000</v>
      </c>
    </row>
    <row r="61" spans="1:9" s="13" customFormat="1" ht="25.5">
      <c r="A61" s="54"/>
      <c r="B61" s="47"/>
      <c r="C61" s="46" t="s">
        <v>4229</v>
      </c>
      <c r="D61" s="1191"/>
      <c r="E61" s="1192" t="s">
        <v>4228</v>
      </c>
      <c r="F61" s="1193"/>
      <c r="G61" s="1191"/>
      <c r="H61" s="1192" t="s">
        <v>4228</v>
      </c>
      <c r="I61" s="1193">
        <v>0</v>
      </c>
    </row>
    <row r="62" spans="1:9" s="13" customFormat="1" ht="25.5">
      <c r="A62" s="54"/>
      <c r="B62" s="47"/>
      <c r="C62" s="46" t="s">
        <v>4230</v>
      </c>
      <c r="D62" s="1191"/>
      <c r="E62" s="1192" t="s">
        <v>4231</v>
      </c>
      <c r="F62" s="1193"/>
      <c r="G62" s="1191"/>
      <c r="H62" s="1192" t="s">
        <v>4231</v>
      </c>
      <c r="I62" s="1193">
        <v>0</v>
      </c>
    </row>
    <row r="63" spans="1:9" s="13" customFormat="1" ht="25.5">
      <c r="A63" s="54"/>
      <c r="B63" s="47"/>
      <c r="C63" s="46" t="s">
        <v>4232</v>
      </c>
      <c r="D63" s="1191"/>
      <c r="E63" s="1192" t="s">
        <v>4231</v>
      </c>
      <c r="F63" s="1193"/>
      <c r="G63" s="1191"/>
      <c r="H63" s="1192" t="s">
        <v>4231</v>
      </c>
      <c r="I63" s="1193">
        <v>0</v>
      </c>
    </row>
    <row r="64" spans="1:9" s="13" customFormat="1" ht="25.5">
      <c r="A64" s="54"/>
      <c r="B64" s="47" t="s">
        <v>4233</v>
      </c>
      <c r="C64" s="46" t="s">
        <v>4234</v>
      </c>
      <c r="D64" s="1191" t="s">
        <v>1188</v>
      </c>
      <c r="E64" s="1192" t="s">
        <v>4187</v>
      </c>
      <c r="F64" s="1193">
        <v>467250000</v>
      </c>
      <c r="G64" s="1191"/>
      <c r="H64" s="1192" t="s">
        <v>4187</v>
      </c>
      <c r="I64" s="1193">
        <v>486000000</v>
      </c>
    </row>
    <row r="65" spans="1:9" s="13" customFormat="1" ht="25.5">
      <c r="A65" s="54"/>
      <c r="B65" s="47" t="s">
        <v>4235</v>
      </c>
      <c r="C65" s="46" t="s">
        <v>4236</v>
      </c>
      <c r="D65" s="1191" t="s">
        <v>1188</v>
      </c>
      <c r="E65" s="1192" t="s">
        <v>4222</v>
      </c>
      <c r="F65" s="1193">
        <v>399000000</v>
      </c>
      <c r="G65" s="1191"/>
      <c r="H65" s="1192" t="s">
        <v>4222</v>
      </c>
      <c r="I65" s="1193">
        <v>399000000</v>
      </c>
    </row>
    <row r="66" spans="1:9" s="13" customFormat="1">
      <c r="A66" s="54"/>
      <c r="B66" s="47" t="s">
        <v>4237</v>
      </c>
      <c r="C66" s="46" t="s">
        <v>4238</v>
      </c>
      <c r="D66" s="1191" t="s">
        <v>1188</v>
      </c>
      <c r="E66" s="1192" t="s">
        <v>4239</v>
      </c>
      <c r="F66" s="1193">
        <v>400000000</v>
      </c>
      <c r="G66" s="1191"/>
      <c r="H66" s="1192" t="s">
        <v>4239</v>
      </c>
      <c r="I66" s="1193">
        <v>430000000</v>
      </c>
    </row>
    <row r="67" spans="1:9" s="13" customFormat="1" ht="25.5">
      <c r="A67" s="54"/>
      <c r="B67" s="47" t="s">
        <v>4240</v>
      </c>
      <c r="C67" s="46" t="s">
        <v>4224</v>
      </c>
      <c r="D67" s="1191" t="s">
        <v>1188</v>
      </c>
      <c r="E67" s="1192" t="s">
        <v>4222</v>
      </c>
      <c r="F67" s="1193">
        <v>200000000</v>
      </c>
      <c r="G67" s="1191"/>
      <c r="H67" s="1192" t="s">
        <v>4239</v>
      </c>
      <c r="I67" s="1193">
        <v>400000000</v>
      </c>
    </row>
    <row r="68" spans="1:9" s="13" customFormat="1" ht="25.5">
      <c r="A68" s="54"/>
      <c r="B68" s="47" t="s">
        <v>4241</v>
      </c>
      <c r="C68" s="46" t="s">
        <v>4242</v>
      </c>
      <c r="D68" s="1191" t="s">
        <v>1188</v>
      </c>
      <c r="E68" s="1192" t="s">
        <v>4243</v>
      </c>
      <c r="F68" s="1193">
        <v>282000000</v>
      </c>
      <c r="G68" s="1191"/>
      <c r="H68" s="1192" t="s">
        <v>4244</v>
      </c>
      <c r="I68" s="1193">
        <v>282000000</v>
      </c>
    </row>
    <row r="69" spans="1:9" s="13" customFormat="1" ht="25.5">
      <c r="A69" s="54"/>
      <c r="B69" s="47" t="s">
        <v>4245</v>
      </c>
      <c r="C69" s="46" t="s">
        <v>4246</v>
      </c>
      <c r="D69" s="1191" t="s">
        <v>1188</v>
      </c>
      <c r="E69" s="1192" t="s">
        <v>4247</v>
      </c>
      <c r="F69" s="1193">
        <v>985000000</v>
      </c>
      <c r="G69" s="1191"/>
      <c r="H69" s="1192" t="s">
        <v>4248</v>
      </c>
      <c r="I69" s="1193">
        <v>1000000000</v>
      </c>
    </row>
    <row r="70" spans="1:9" s="13" customFormat="1">
      <c r="A70" s="54">
        <v>8</v>
      </c>
      <c r="B70" s="43" t="s">
        <v>4249</v>
      </c>
      <c r="C70" s="43" t="s">
        <v>4250</v>
      </c>
      <c r="D70" s="1188"/>
      <c r="E70" s="1044"/>
      <c r="F70" s="1190">
        <f>SUM(F71:F88)</f>
        <v>2070000000</v>
      </c>
      <c r="G70" s="1188"/>
      <c r="H70" s="1044"/>
      <c r="I70" s="1190">
        <f>SUM(I71:I88)</f>
        <v>2144900000</v>
      </c>
    </row>
    <row r="71" spans="1:9" s="13" customFormat="1" ht="38.25">
      <c r="A71" s="54"/>
      <c r="B71" s="47" t="s">
        <v>4251</v>
      </c>
      <c r="C71" s="46" t="s">
        <v>4252</v>
      </c>
      <c r="D71" s="1191" t="s">
        <v>1188</v>
      </c>
      <c r="E71" s="1196" t="s">
        <v>4253</v>
      </c>
      <c r="F71" s="1193">
        <v>693206000</v>
      </c>
      <c r="G71" s="1191"/>
      <c r="H71" s="1196" t="s">
        <v>4253</v>
      </c>
      <c r="I71" s="1193">
        <v>719206000</v>
      </c>
    </row>
    <row r="72" spans="1:9" s="13" customFormat="1" ht="38.25">
      <c r="A72" s="54"/>
      <c r="B72" s="47"/>
      <c r="C72" s="46" t="s">
        <v>4254</v>
      </c>
      <c r="D72" s="1191"/>
      <c r="E72" s="950" t="s">
        <v>4255</v>
      </c>
      <c r="F72" s="1193"/>
      <c r="G72" s="1191"/>
      <c r="H72" s="950" t="s">
        <v>4256</v>
      </c>
      <c r="I72" s="1193"/>
    </row>
    <row r="73" spans="1:9" s="13" customFormat="1" ht="38.25">
      <c r="A73" s="54"/>
      <c r="B73" s="47"/>
      <c r="C73" s="46" t="s">
        <v>4257</v>
      </c>
      <c r="D73" s="1191"/>
      <c r="E73" s="950" t="s">
        <v>4258</v>
      </c>
      <c r="F73" s="1193"/>
      <c r="G73" s="1191"/>
      <c r="H73" s="950" t="s">
        <v>4258</v>
      </c>
      <c r="I73" s="1193"/>
    </row>
    <row r="74" spans="1:9" s="13" customFormat="1" ht="38.25">
      <c r="A74" s="54"/>
      <c r="B74" s="47"/>
      <c r="C74" s="46" t="s">
        <v>4259</v>
      </c>
      <c r="D74" s="1191"/>
      <c r="E74" s="950" t="s">
        <v>4260</v>
      </c>
      <c r="F74" s="1193"/>
      <c r="G74" s="1191"/>
      <c r="H74" s="950" t="s">
        <v>4260</v>
      </c>
      <c r="I74" s="1193"/>
    </row>
    <row r="75" spans="1:9" s="13" customFormat="1" ht="25.5">
      <c r="A75" s="54"/>
      <c r="B75" s="47" t="s">
        <v>4261</v>
      </c>
      <c r="C75" s="46" t="s">
        <v>4262</v>
      </c>
      <c r="D75" s="1191" t="s">
        <v>1188</v>
      </c>
      <c r="E75" s="32" t="s">
        <v>4263</v>
      </c>
      <c r="F75" s="1193">
        <v>280902000</v>
      </c>
      <c r="G75" s="1191"/>
      <c r="H75" s="32" t="s">
        <v>4263</v>
      </c>
      <c r="I75" s="1193">
        <v>280902000</v>
      </c>
    </row>
    <row r="76" spans="1:9" s="13" customFormat="1" ht="25.5">
      <c r="A76" s="54"/>
      <c r="B76" s="47"/>
      <c r="C76" s="46" t="s">
        <v>4264</v>
      </c>
      <c r="D76" s="1191"/>
      <c r="E76" s="32" t="s">
        <v>4265</v>
      </c>
      <c r="F76" s="1193"/>
      <c r="G76" s="1191"/>
      <c r="H76" s="32" t="s">
        <v>4265</v>
      </c>
      <c r="I76" s="1193"/>
    </row>
    <row r="77" spans="1:9" s="13" customFormat="1" ht="25.5">
      <c r="A77" s="54"/>
      <c r="B77" s="47"/>
      <c r="C77" s="46" t="s">
        <v>4266</v>
      </c>
      <c r="D77" s="1191"/>
      <c r="E77" s="32" t="s">
        <v>4267</v>
      </c>
      <c r="F77" s="1193"/>
      <c r="G77" s="1191"/>
      <c r="H77" s="32" t="s">
        <v>4267</v>
      </c>
      <c r="I77" s="1193"/>
    </row>
    <row r="78" spans="1:9" s="13" customFormat="1" ht="25.5">
      <c r="A78" s="54"/>
      <c r="B78" s="47"/>
      <c r="C78" s="46" t="s">
        <v>4268</v>
      </c>
      <c r="D78" s="1191"/>
      <c r="E78" s="12" t="s">
        <v>4269</v>
      </c>
      <c r="F78" s="1193"/>
      <c r="G78" s="1191"/>
      <c r="H78" s="12" t="s">
        <v>4269</v>
      </c>
      <c r="I78" s="1193"/>
    </row>
    <row r="79" spans="1:9" s="13" customFormat="1" ht="38.25">
      <c r="A79" s="54"/>
      <c r="B79" s="47"/>
      <c r="C79" s="46" t="s">
        <v>4270</v>
      </c>
      <c r="D79" s="1191"/>
      <c r="E79" s="950" t="s">
        <v>4271</v>
      </c>
      <c r="F79" s="1193"/>
      <c r="G79" s="1191"/>
      <c r="H79" s="950" t="s">
        <v>4271</v>
      </c>
      <c r="I79" s="1193"/>
    </row>
    <row r="80" spans="1:9" s="13" customFormat="1" ht="25.5">
      <c r="A80" s="54"/>
      <c r="B80" s="47" t="s">
        <v>4272</v>
      </c>
      <c r="C80" s="46" t="s">
        <v>4273</v>
      </c>
      <c r="D80" s="1191" t="s">
        <v>1188</v>
      </c>
      <c r="E80" s="950" t="s">
        <v>4274</v>
      </c>
      <c r="F80" s="1193">
        <v>324805680</v>
      </c>
      <c r="G80" s="1191"/>
      <c r="H80" s="950" t="s">
        <v>4275</v>
      </c>
      <c r="I80" s="1193">
        <v>324805680</v>
      </c>
    </row>
    <row r="81" spans="1:9" s="13" customFormat="1" ht="25.5">
      <c r="A81" s="54"/>
      <c r="B81" s="47"/>
      <c r="C81" s="46"/>
      <c r="D81" s="1191"/>
      <c r="E81" s="950" t="s">
        <v>4276</v>
      </c>
      <c r="F81" s="1193"/>
      <c r="G81" s="1191"/>
      <c r="H81" s="950" t="s">
        <v>4277</v>
      </c>
      <c r="I81" s="1193"/>
    </row>
    <row r="82" spans="1:9" s="13" customFormat="1" ht="25.5">
      <c r="A82" s="54"/>
      <c r="B82" s="47"/>
      <c r="C82" s="46"/>
      <c r="D82" s="1191"/>
      <c r="E82" s="1196" t="s">
        <v>4278</v>
      </c>
      <c r="F82" s="1193"/>
      <c r="G82" s="1191"/>
      <c r="H82" s="1196" t="s">
        <v>4278</v>
      </c>
      <c r="I82" s="1193"/>
    </row>
    <row r="83" spans="1:9" s="13" customFormat="1" ht="38.25">
      <c r="A83" s="54"/>
      <c r="B83" s="47" t="s">
        <v>4279</v>
      </c>
      <c r="C83" s="46" t="s">
        <v>4280</v>
      </c>
      <c r="D83" s="1191" t="s">
        <v>1188</v>
      </c>
      <c r="E83" s="1196" t="s">
        <v>4281</v>
      </c>
      <c r="F83" s="1193">
        <v>257100000</v>
      </c>
      <c r="G83" s="1191"/>
      <c r="H83" s="1196" t="s">
        <v>4281</v>
      </c>
      <c r="I83" s="1193">
        <v>266000000</v>
      </c>
    </row>
    <row r="84" spans="1:9" s="13" customFormat="1" ht="25.5">
      <c r="A84" s="54"/>
      <c r="B84" s="47"/>
      <c r="C84" s="46"/>
      <c r="D84" s="1191"/>
      <c r="E84" s="1196" t="s">
        <v>4282</v>
      </c>
      <c r="F84" s="1193"/>
      <c r="G84" s="1191"/>
      <c r="H84" s="1196" t="s">
        <v>4282</v>
      </c>
      <c r="I84" s="1193"/>
    </row>
    <row r="85" spans="1:9" s="13" customFormat="1" ht="38.25">
      <c r="A85" s="54"/>
      <c r="B85" s="47" t="s">
        <v>4283</v>
      </c>
      <c r="C85" s="46" t="s">
        <v>4284</v>
      </c>
      <c r="D85" s="1191" t="s">
        <v>1188</v>
      </c>
      <c r="E85" s="1196" t="s">
        <v>4281</v>
      </c>
      <c r="F85" s="1193">
        <v>298614320</v>
      </c>
      <c r="G85" s="1191"/>
      <c r="H85" s="1196" t="s">
        <v>4281</v>
      </c>
      <c r="I85" s="1193">
        <v>298614320</v>
      </c>
    </row>
    <row r="86" spans="1:9" s="13" customFormat="1" ht="25.5">
      <c r="A86" s="54"/>
      <c r="B86" s="47"/>
      <c r="C86" s="46"/>
      <c r="D86" s="1191"/>
      <c r="E86" s="1196" t="s">
        <v>4282</v>
      </c>
      <c r="F86" s="1193"/>
      <c r="G86" s="1191"/>
      <c r="H86" s="1196" t="s">
        <v>4282</v>
      </c>
      <c r="I86" s="1193"/>
    </row>
    <row r="87" spans="1:9" s="13" customFormat="1" ht="38.25">
      <c r="A87" s="54"/>
      <c r="B87" s="47" t="s">
        <v>4285</v>
      </c>
      <c r="C87" s="46" t="s">
        <v>4286</v>
      </c>
      <c r="D87" s="1191" t="s">
        <v>1188</v>
      </c>
      <c r="E87" s="1196" t="s">
        <v>4281</v>
      </c>
      <c r="F87" s="1193">
        <v>215372000</v>
      </c>
      <c r="G87" s="1191"/>
      <c r="H87" s="1196" t="s">
        <v>4281</v>
      </c>
      <c r="I87" s="1193">
        <v>255372000</v>
      </c>
    </row>
    <row r="88" spans="1:9" s="13" customFormat="1" ht="25.5">
      <c r="A88" s="54"/>
      <c r="B88" s="47"/>
      <c r="C88" s="46"/>
      <c r="D88" s="1191"/>
      <c r="E88" s="1196" t="s">
        <v>4282</v>
      </c>
      <c r="F88" s="1193"/>
      <c r="G88" s="1191"/>
      <c r="H88" s="1196" t="s">
        <v>4282</v>
      </c>
      <c r="I88" s="1193"/>
    </row>
    <row r="89" spans="1:9" s="13" customFormat="1">
      <c r="E89" s="16"/>
    </row>
    <row r="90" spans="1:9" s="13" customFormat="1">
      <c r="E90" s="16"/>
    </row>
    <row r="91" spans="1:9" s="13" customFormat="1">
      <c r="E91" s="16"/>
    </row>
  </sheetData>
  <mergeCells count="6">
    <mergeCell ref="H3:I3"/>
    <mergeCell ref="A3:A4"/>
    <mergeCell ref="B3:B4"/>
    <mergeCell ref="C3:C4"/>
    <mergeCell ref="D3:F3"/>
    <mergeCell ref="G3:G4"/>
  </mergeCells>
  <pageMargins left="0.78740157480314965" right="0.78740157480314965" top="0.98425196850393704" bottom="0.78740157480314965" header="0.31496062992125984" footer="0.31496062992125984"/>
  <pageSetup paperSize="10000" scale="65" orientation="landscape" horizontalDpi="4294967292" verticalDpi="0" r:id="rId1"/>
  <headerFooter>
    <oddFooter>&amp;L&amp;"-,Bold"&amp;12&amp;K03-024&amp;N RKPD Prov. Jambi Tahun 2019</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47C924-4E75-4690-97C2-5A2C6C8FCD31}">
  <dimension ref="A1:I66"/>
  <sheetViews>
    <sheetView topLeftCell="A40" workbookViewId="0">
      <selection activeCell="A3" sqref="A3:F62"/>
    </sheetView>
  </sheetViews>
  <sheetFormatPr defaultColWidth="8.85546875" defaultRowHeight="12.75"/>
  <cols>
    <col min="1" max="1" width="6.28515625" style="1" customWidth="1"/>
    <col min="2" max="2" width="48.7109375" style="1" customWidth="1"/>
    <col min="3" max="3" width="37.85546875" style="1" customWidth="1"/>
    <col min="4" max="4" width="11.140625" style="1" customWidth="1"/>
    <col min="5" max="5" width="18.7109375" style="14" customWidth="1"/>
    <col min="6" max="6" width="26.7109375" style="17" customWidth="1"/>
    <col min="7" max="7" width="13" style="17" customWidth="1"/>
    <col min="8" max="8" width="18.7109375" style="17" customWidth="1"/>
    <col min="9" max="9" width="26.7109375" style="17" customWidth="1"/>
    <col min="10" max="16384" width="8.85546875" style="1"/>
  </cols>
  <sheetData>
    <row r="1" spans="1:9" ht="15.75">
      <c r="A1" s="4" t="s">
        <v>718</v>
      </c>
      <c r="B1" s="4"/>
      <c r="C1" s="4"/>
    </row>
    <row r="3" spans="1:9" ht="18.600000000000001" customHeight="1">
      <c r="A3" s="2096" t="s">
        <v>0</v>
      </c>
      <c r="B3" s="2097" t="s">
        <v>1</v>
      </c>
      <c r="C3" s="2097" t="s">
        <v>2</v>
      </c>
      <c r="D3" s="2096" t="s">
        <v>605</v>
      </c>
      <c r="E3" s="2096"/>
      <c r="F3" s="2096"/>
      <c r="G3" s="2084" t="s">
        <v>6</v>
      </c>
      <c r="H3" s="2084" t="s">
        <v>606</v>
      </c>
      <c r="I3" s="2084"/>
    </row>
    <row r="4" spans="1:9" ht="31.9" customHeight="1">
      <c r="A4" s="2096"/>
      <c r="B4" s="2097"/>
      <c r="C4" s="2097"/>
      <c r="D4" s="421" t="s">
        <v>3</v>
      </c>
      <c r="E4" s="53" t="s">
        <v>4</v>
      </c>
      <c r="F4" s="53" t="s">
        <v>5</v>
      </c>
      <c r="G4" s="2084"/>
      <c r="H4" s="53" t="s">
        <v>4</v>
      </c>
      <c r="I4" s="53" t="s">
        <v>5</v>
      </c>
    </row>
    <row r="5" spans="1:9" s="17" customFormat="1">
      <c r="A5" s="15">
        <v>1</v>
      </c>
      <c r="B5" s="15">
        <v>2</v>
      </c>
      <c r="C5" s="15">
        <v>3</v>
      </c>
      <c r="D5" s="15">
        <v>4</v>
      </c>
      <c r="E5" s="15">
        <v>5</v>
      </c>
      <c r="F5" s="15">
        <v>6</v>
      </c>
      <c r="G5" s="15">
        <v>7</v>
      </c>
      <c r="H5" s="15">
        <v>8</v>
      </c>
      <c r="I5" s="15">
        <v>9</v>
      </c>
    </row>
    <row r="6" spans="1:9" s="13" customFormat="1" ht="18" customHeight="1">
      <c r="A6" s="6"/>
      <c r="B6" s="6"/>
      <c r="C6" s="6"/>
      <c r="D6" s="6"/>
      <c r="E6" s="7"/>
      <c r="F6" s="6"/>
      <c r="G6" s="6"/>
      <c r="H6" s="6"/>
      <c r="I6" s="6"/>
    </row>
    <row r="7" spans="1:9" s="13" customFormat="1" ht="18" customHeight="1">
      <c r="A7" s="38" t="s">
        <v>4438</v>
      </c>
      <c r="B7" s="36"/>
      <c r="C7" s="36"/>
      <c r="D7" s="36"/>
      <c r="E7" s="37"/>
      <c r="F7" s="36"/>
      <c r="G7" s="36"/>
      <c r="H7" s="36"/>
      <c r="I7" s="36"/>
    </row>
    <row r="8" spans="1:9" s="2" customFormat="1" ht="25.5">
      <c r="A8" s="54">
        <v>1</v>
      </c>
      <c r="B8" s="43" t="s">
        <v>7</v>
      </c>
      <c r="C8" s="43" t="s">
        <v>166</v>
      </c>
      <c r="D8" s="43"/>
      <c r="E8" s="898">
        <v>1</v>
      </c>
      <c r="F8" s="899">
        <f>SUM(F9:F19)</f>
        <v>1374087155</v>
      </c>
      <c r="G8" s="9"/>
      <c r="H8" s="54"/>
      <c r="I8" s="44"/>
    </row>
    <row r="9" spans="1:9" s="2" customFormat="1">
      <c r="A9" s="472"/>
      <c r="B9" s="1067" t="s">
        <v>167</v>
      </c>
      <c r="C9" s="1198" t="s">
        <v>4439</v>
      </c>
      <c r="D9" s="1199"/>
      <c r="E9" s="913">
        <v>4000</v>
      </c>
      <c r="F9" s="1200">
        <v>40000000</v>
      </c>
      <c r="G9" s="1060"/>
      <c r="H9" s="472"/>
      <c r="I9" s="1201"/>
    </row>
    <row r="10" spans="1:9" s="2" customFormat="1">
      <c r="A10" s="1065"/>
      <c r="B10" s="1068"/>
      <c r="C10" s="1202" t="s">
        <v>4440</v>
      </c>
      <c r="D10" s="1203"/>
      <c r="E10" s="947" t="s">
        <v>214</v>
      </c>
      <c r="F10" s="1204"/>
      <c r="G10" s="1064"/>
      <c r="H10" s="1065"/>
      <c r="I10" s="1066"/>
    </row>
    <row r="11" spans="1:9" s="1073" customFormat="1" ht="25.5">
      <c r="A11" s="1045"/>
      <c r="B11" s="1067" t="s">
        <v>4441</v>
      </c>
      <c r="C11" s="46" t="s">
        <v>4442</v>
      </c>
      <c r="D11" s="46"/>
      <c r="E11" s="903" t="s">
        <v>4128</v>
      </c>
      <c r="F11" s="902">
        <v>235000000</v>
      </c>
      <c r="G11" s="1071"/>
      <c r="H11" s="1070"/>
      <c r="I11" s="1072"/>
    </row>
    <row r="12" spans="1:9" s="13" customFormat="1">
      <c r="A12" s="472"/>
      <c r="B12" s="1067" t="s">
        <v>10</v>
      </c>
      <c r="C12" s="1198" t="s">
        <v>4443</v>
      </c>
      <c r="D12" s="1205"/>
      <c r="E12" s="913" t="s">
        <v>4128</v>
      </c>
      <c r="F12" s="1200">
        <v>306500000</v>
      </c>
      <c r="G12" s="1050"/>
      <c r="H12" s="278"/>
      <c r="I12" s="1049"/>
    </row>
    <row r="13" spans="1:9" s="13" customFormat="1" ht="25.5">
      <c r="A13" s="1065"/>
      <c r="B13" s="1068"/>
      <c r="C13" s="1202" t="s">
        <v>4444</v>
      </c>
      <c r="D13" s="1157"/>
      <c r="E13" s="947"/>
      <c r="F13" s="1206"/>
      <c r="G13" s="1058"/>
      <c r="H13" s="279"/>
      <c r="I13" s="1059"/>
    </row>
    <row r="14" spans="1:9" s="13" customFormat="1">
      <c r="A14" s="54"/>
      <c r="B14" s="47" t="s">
        <v>11</v>
      </c>
      <c r="C14" s="46" t="s">
        <v>1239</v>
      </c>
      <c r="D14" s="46"/>
      <c r="E14" s="12" t="s">
        <v>4128</v>
      </c>
      <c r="F14" s="902">
        <v>73000000</v>
      </c>
      <c r="G14" s="10"/>
      <c r="H14" s="7"/>
      <c r="I14" s="42"/>
    </row>
    <row r="15" spans="1:9" s="2" customFormat="1">
      <c r="A15" s="54"/>
      <c r="B15" s="47" t="s">
        <v>384</v>
      </c>
      <c r="C15" s="46" t="s">
        <v>1521</v>
      </c>
      <c r="D15" s="46"/>
      <c r="E15" s="12" t="s">
        <v>4445</v>
      </c>
      <c r="F15" s="902">
        <v>68188800</v>
      </c>
      <c r="G15" s="10"/>
      <c r="H15" s="7"/>
      <c r="I15" s="42"/>
    </row>
    <row r="16" spans="1:9" s="13" customFormat="1">
      <c r="A16" s="54"/>
      <c r="B16" s="47" t="s">
        <v>12</v>
      </c>
      <c r="C16" s="46" t="s">
        <v>182</v>
      </c>
      <c r="D16" s="46"/>
      <c r="E16" s="12" t="s">
        <v>4446</v>
      </c>
      <c r="F16" s="902">
        <v>29277500</v>
      </c>
      <c r="G16" s="10"/>
      <c r="H16" s="7"/>
      <c r="I16" s="42"/>
    </row>
    <row r="17" spans="1:9" s="13" customFormat="1" ht="25.5">
      <c r="A17" s="54"/>
      <c r="B17" s="47" t="s">
        <v>4447</v>
      </c>
      <c r="C17" s="46" t="s">
        <v>4448</v>
      </c>
      <c r="D17" s="46"/>
      <c r="E17" s="12" t="s">
        <v>4449</v>
      </c>
      <c r="F17" s="902">
        <v>33068055</v>
      </c>
      <c r="G17" s="10"/>
      <c r="H17" s="7"/>
      <c r="I17" s="42"/>
    </row>
    <row r="18" spans="1:9" s="13" customFormat="1">
      <c r="A18" s="54"/>
      <c r="B18" s="47" t="s">
        <v>235</v>
      </c>
      <c r="C18" s="46" t="s">
        <v>4450</v>
      </c>
      <c r="D18" s="46"/>
      <c r="E18" s="12" t="s">
        <v>4451</v>
      </c>
      <c r="F18" s="902">
        <v>60000000</v>
      </c>
      <c r="G18" s="10"/>
      <c r="H18" s="7"/>
      <c r="I18" s="42"/>
    </row>
    <row r="19" spans="1:9" s="13" customFormat="1" ht="25.5">
      <c r="A19" s="54"/>
      <c r="B19" s="47" t="s">
        <v>4452</v>
      </c>
      <c r="C19" s="46" t="s">
        <v>4453</v>
      </c>
      <c r="D19" s="46"/>
      <c r="E19" s="12" t="s">
        <v>4454</v>
      </c>
      <c r="F19" s="902">
        <v>529052800</v>
      </c>
      <c r="G19" s="10"/>
      <c r="H19" s="7"/>
      <c r="I19" s="42"/>
    </row>
    <row r="20" spans="1:9" s="13" customFormat="1" ht="25.5">
      <c r="A20" s="54">
        <v>2</v>
      </c>
      <c r="B20" s="43" t="s">
        <v>4455</v>
      </c>
      <c r="C20" s="43" t="s">
        <v>4456</v>
      </c>
      <c r="D20" s="43"/>
      <c r="E20" s="898">
        <v>1</v>
      </c>
      <c r="F20" s="899">
        <f>SUM(F21:F25)</f>
        <v>1754874000</v>
      </c>
      <c r="G20" s="10"/>
      <c r="H20" s="7"/>
      <c r="I20" s="42"/>
    </row>
    <row r="21" spans="1:9" s="1073" customFormat="1">
      <c r="A21" s="1045"/>
      <c r="B21" s="47" t="s">
        <v>239</v>
      </c>
      <c r="C21" s="46" t="s">
        <v>4457</v>
      </c>
      <c r="D21" s="46"/>
      <c r="E21" s="903" t="s">
        <v>4458</v>
      </c>
      <c r="F21" s="902">
        <v>417714000</v>
      </c>
      <c r="G21" s="1071"/>
      <c r="H21" s="1070"/>
      <c r="I21" s="1072"/>
    </row>
    <row r="22" spans="1:9" s="1073" customFormat="1">
      <c r="A22" s="1045"/>
      <c r="B22" s="47" t="s">
        <v>4459</v>
      </c>
      <c r="C22" s="46" t="s">
        <v>3024</v>
      </c>
      <c r="D22" s="46"/>
      <c r="E22" s="903" t="s">
        <v>1042</v>
      </c>
      <c r="F22" s="902">
        <v>267400000</v>
      </c>
      <c r="G22" s="1074"/>
      <c r="H22" s="1045"/>
      <c r="I22" s="1207"/>
    </row>
    <row r="23" spans="1:9" s="1073" customFormat="1" ht="25.5">
      <c r="A23" s="1045"/>
      <c r="B23" s="47" t="s">
        <v>4460</v>
      </c>
      <c r="C23" s="46" t="s">
        <v>4461</v>
      </c>
      <c r="D23" s="46"/>
      <c r="E23" s="903" t="s">
        <v>4462</v>
      </c>
      <c r="F23" s="902">
        <v>40960000</v>
      </c>
      <c r="G23" s="1071"/>
      <c r="H23" s="1070"/>
      <c r="I23" s="1072"/>
    </row>
    <row r="24" spans="1:9" s="1073" customFormat="1" ht="25.5">
      <c r="A24" s="1045"/>
      <c r="B24" s="47" t="s">
        <v>3747</v>
      </c>
      <c r="C24" s="46" t="s">
        <v>4463</v>
      </c>
      <c r="D24" s="46"/>
      <c r="E24" s="903" t="s">
        <v>4464</v>
      </c>
      <c r="F24" s="902">
        <v>158800000</v>
      </c>
      <c r="G24" s="1071"/>
      <c r="H24" s="1070"/>
      <c r="I24" s="1072"/>
    </row>
    <row r="25" spans="1:9" s="1073" customFormat="1" ht="18.75" customHeight="1">
      <c r="A25" s="1045"/>
      <c r="B25" s="47" t="s">
        <v>553</v>
      </c>
      <c r="C25" s="46" t="s">
        <v>4465</v>
      </c>
      <c r="D25" s="46"/>
      <c r="E25" s="903" t="s">
        <v>246</v>
      </c>
      <c r="F25" s="902">
        <v>870000000</v>
      </c>
      <c r="G25" s="1074"/>
      <c r="H25" s="1045"/>
      <c r="I25" s="1207"/>
    </row>
    <row r="26" spans="1:9" s="13" customFormat="1">
      <c r="A26" s="54">
        <v>3</v>
      </c>
      <c r="B26" s="43" t="s">
        <v>215</v>
      </c>
      <c r="C26" s="43" t="s">
        <v>241</v>
      </c>
      <c r="D26" s="43"/>
      <c r="E26" s="490">
        <v>1</v>
      </c>
      <c r="F26" s="899">
        <f>F27</f>
        <v>58500000</v>
      </c>
      <c r="G26" s="9"/>
      <c r="H26" s="54"/>
      <c r="I26" s="44"/>
    </row>
    <row r="27" spans="1:9" s="1073" customFormat="1" ht="25.5">
      <c r="A27" s="1045"/>
      <c r="B27" s="47" t="s">
        <v>240</v>
      </c>
      <c r="C27" s="46" t="s">
        <v>4466</v>
      </c>
      <c r="D27" s="46"/>
      <c r="E27" s="903" t="s">
        <v>4467</v>
      </c>
      <c r="F27" s="902">
        <v>58500000</v>
      </c>
      <c r="G27" s="1071"/>
      <c r="H27" s="1070"/>
      <c r="I27" s="1072"/>
    </row>
    <row r="28" spans="1:9" s="1073" customFormat="1" ht="25.5">
      <c r="A28" s="1045">
        <v>4</v>
      </c>
      <c r="B28" s="43" t="s">
        <v>242</v>
      </c>
      <c r="C28" s="43" t="s">
        <v>4468</v>
      </c>
      <c r="D28" s="43"/>
      <c r="E28" s="898">
        <v>1</v>
      </c>
      <c r="F28" s="899">
        <f>F29</f>
        <v>88600000</v>
      </c>
      <c r="G28" s="1074"/>
      <c r="H28" s="1045"/>
      <c r="I28" s="1207"/>
    </row>
    <row r="29" spans="1:9" s="1073" customFormat="1" ht="15.75" customHeight="1">
      <c r="A29" s="1045"/>
      <c r="B29" s="47" t="s">
        <v>2195</v>
      </c>
      <c r="C29" s="46" t="s">
        <v>4469</v>
      </c>
      <c r="D29" s="46"/>
      <c r="E29" s="903" t="s">
        <v>4470</v>
      </c>
      <c r="F29" s="902">
        <v>88600000</v>
      </c>
      <c r="G29" s="1071"/>
      <c r="H29" s="1070"/>
      <c r="I29" s="1072"/>
    </row>
    <row r="30" spans="1:9" s="13" customFormat="1" ht="25.5">
      <c r="A30" s="54">
        <v>5</v>
      </c>
      <c r="B30" s="43" t="s">
        <v>486</v>
      </c>
      <c r="C30" s="43" t="s">
        <v>1393</v>
      </c>
      <c r="D30" s="43"/>
      <c r="E30" s="898" t="s">
        <v>2388</v>
      </c>
      <c r="F30" s="899">
        <f>SUM(F31:F33)</f>
        <v>675863595</v>
      </c>
      <c r="G30" s="9"/>
      <c r="H30" s="54"/>
      <c r="I30" s="44"/>
    </row>
    <row r="31" spans="1:9" s="13" customFormat="1" ht="25.5">
      <c r="A31" s="472"/>
      <c r="B31" s="1067" t="s">
        <v>4471</v>
      </c>
      <c r="C31" s="1198" t="s">
        <v>4472</v>
      </c>
      <c r="D31" s="1205"/>
      <c r="E31" s="913" t="s">
        <v>4473</v>
      </c>
      <c r="F31" s="1200">
        <v>295863595</v>
      </c>
      <c r="G31" s="1060"/>
      <c r="H31" s="472"/>
      <c r="I31" s="1201"/>
    </row>
    <row r="32" spans="1:9" s="13" customFormat="1" ht="25.5">
      <c r="A32" s="1065"/>
      <c r="B32" s="1068" t="s">
        <v>244</v>
      </c>
      <c r="C32" s="1202" t="s">
        <v>4474</v>
      </c>
      <c r="D32" s="1157"/>
      <c r="E32" s="947" t="s">
        <v>4475</v>
      </c>
      <c r="F32" s="1206"/>
      <c r="G32" s="1058"/>
      <c r="H32" s="279"/>
      <c r="I32" s="1059"/>
    </row>
    <row r="33" spans="1:9" s="13" customFormat="1" ht="25.5">
      <c r="A33" s="472"/>
      <c r="B33" s="1067" t="s">
        <v>4476</v>
      </c>
      <c r="C33" s="1198" t="s">
        <v>4477</v>
      </c>
      <c r="D33" s="1205"/>
      <c r="E33" s="913" t="s">
        <v>484</v>
      </c>
      <c r="F33" s="1200">
        <v>380000000</v>
      </c>
      <c r="G33" s="1060"/>
      <c r="H33" s="472"/>
      <c r="I33" s="1201"/>
    </row>
    <row r="34" spans="1:9" s="1073" customFormat="1" ht="38.25">
      <c r="A34" s="1056"/>
      <c r="B34" s="1101"/>
      <c r="C34" s="1202" t="s">
        <v>4478</v>
      </c>
      <c r="D34" s="1157"/>
      <c r="E34" s="1108" t="s">
        <v>4479</v>
      </c>
      <c r="F34" s="1206"/>
      <c r="G34" s="1076"/>
      <c r="H34" s="1056"/>
      <c r="I34" s="1208"/>
    </row>
    <row r="35" spans="1:9" s="13" customFormat="1" ht="25.5">
      <c r="A35" s="1046">
        <v>6</v>
      </c>
      <c r="B35" s="1199" t="s">
        <v>4480</v>
      </c>
      <c r="C35" s="1209" t="s">
        <v>4481</v>
      </c>
      <c r="D35" s="1199"/>
      <c r="E35" s="1210">
        <v>0.2</v>
      </c>
      <c r="F35" s="1211">
        <f>SUM(F42:F62)</f>
        <v>6768975250</v>
      </c>
      <c r="G35" s="1060"/>
      <c r="H35" s="472"/>
      <c r="I35" s="1201"/>
    </row>
    <row r="36" spans="1:9" s="13" customFormat="1">
      <c r="A36" s="1051"/>
      <c r="B36" s="1209"/>
      <c r="C36" s="1212" t="s">
        <v>4482</v>
      </c>
      <c r="D36" s="1209"/>
      <c r="E36" s="1126" t="s">
        <v>4483</v>
      </c>
      <c r="F36" s="1213"/>
      <c r="G36" s="1061"/>
      <c r="H36" s="1062"/>
      <c r="I36" s="1063"/>
    </row>
    <row r="37" spans="1:9" s="13" customFormat="1">
      <c r="A37" s="1051"/>
      <c r="B37" s="1209"/>
      <c r="C37" s="1212" t="s">
        <v>4484</v>
      </c>
      <c r="D37" s="1209"/>
      <c r="E37" s="1214">
        <v>0.11799999999999999</v>
      </c>
      <c r="F37" s="1213"/>
      <c r="G37" s="1061"/>
      <c r="H37" s="1062"/>
      <c r="I37" s="1063"/>
    </row>
    <row r="38" spans="1:9" s="13" customFormat="1">
      <c r="A38" s="1051"/>
      <c r="B38" s="1209"/>
      <c r="C38" s="1212" t="s">
        <v>4485</v>
      </c>
      <c r="D38" s="1209"/>
      <c r="E38" s="1126"/>
      <c r="F38" s="1213"/>
      <c r="G38" s="1061"/>
      <c r="H38" s="1062"/>
      <c r="I38" s="1063"/>
    </row>
    <row r="39" spans="1:9" s="13" customFormat="1">
      <c r="A39" s="1051"/>
      <c r="B39" s="1209"/>
      <c r="C39" s="1212" t="s">
        <v>4486</v>
      </c>
      <c r="D39" s="1209"/>
      <c r="E39" s="1126" t="s">
        <v>4487</v>
      </c>
      <c r="F39" s="1213"/>
      <c r="G39" s="1061"/>
      <c r="H39" s="1062"/>
      <c r="I39" s="1063"/>
    </row>
    <row r="40" spans="1:9" s="13" customFormat="1">
      <c r="A40" s="1051"/>
      <c r="B40" s="1209"/>
      <c r="C40" s="1212" t="s">
        <v>4488</v>
      </c>
      <c r="D40" s="1209"/>
      <c r="E40" s="1126" t="s">
        <v>4489</v>
      </c>
      <c r="F40" s="1213"/>
      <c r="G40" s="1061"/>
      <c r="H40" s="1062"/>
      <c r="I40" s="1063"/>
    </row>
    <row r="41" spans="1:9" s="13" customFormat="1" ht="15" customHeight="1">
      <c r="A41" s="1056"/>
      <c r="B41" s="1203"/>
      <c r="C41" s="1215" t="s">
        <v>4490</v>
      </c>
      <c r="D41" s="1203"/>
      <c r="E41" s="1216">
        <v>0.35</v>
      </c>
      <c r="F41" s="1204"/>
      <c r="G41" s="1064"/>
      <c r="H41" s="1065"/>
      <c r="I41" s="1066"/>
    </row>
    <row r="42" spans="1:9" s="1073" customFormat="1" ht="25.5">
      <c r="A42" s="1046"/>
      <c r="B42" s="1067" t="s">
        <v>4491</v>
      </c>
      <c r="C42" s="1198" t="s">
        <v>4492</v>
      </c>
      <c r="D42" s="1205"/>
      <c r="E42" s="1079" t="s">
        <v>4300</v>
      </c>
      <c r="F42" s="1200">
        <v>267946750</v>
      </c>
      <c r="G42" s="1048"/>
      <c r="H42" s="1217"/>
      <c r="I42" s="1218"/>
    </row>
    <row r="43" spans="1:9" s="1073" customFormat="1" ht="25.5">
      <c r="A43" s="1056"/>
      <c r="B43" s="1101"/>
      <c r="C43" s="1202" t="s">
        <v>4493</v>
      </c>
      <c r="D43" s="1157"/>
      <c r="E43" s="1092" t="s">
        <v>1482</v>
      </c>
      <c r="F43" s="1206"/>
      <c r="G43" s="1069"/>
      <c r="H43" s="1219"/>
      <c r="I43" s="1220"/>
    </row>
    <row r="44" spans="1:9" s="1073" customFormat="1" ht="25.5">
      <c r="A44" s="1045"/>
      <c r="B44" s="47" t="s">
        <v>4494</v>
      </c>
      <c r="C44" s="46" t="s">
        <v>4495</v>
      </c>
      <c r="D44" s="46"/>
      <c r="E44" s="903" t="s">
        <v>4496</v>
      </c>
      <c r="F44" s="902">
        <v>695594100</v>
      </c>
      <c r="G44" s="1074"/>
      <c r="H44" s="1045"/>
      <c r="I44" s="1207"/>
    </row>
    <row r="45" spans="1:9" s="1073" customFormat="1" ht="25.5">
      <c r="A45" s="1045"/>
      <c r="B45" s="1067" t="s">
        <v>4497</v>
      </c>
      <c r="C45" s="46" t="s">
        <v>4498</v>
      </c>
      <c r="D45" s="46"/>
      <c r="E45" s="903">
        <v>88.31</v>
      </c>
      <c r="F45" s="902">
        <v>220000000</v>
      </c>
      <c r="G45" s="1071"/>
      <c r="H45" s="1070"/>
      <c r="I45" s="1072"/>
    </row>
    <row r="46" spans="1:9" s="1073" customFormat="1">
      <c r="A46" s="1046"/>
      <c r="B46" s="1067" t="s">
        <v>4499</v>
      </c>
      <c r="C46" s="1198" t="s">
        <v>4500</v>
      </c>
      <c r="D46" s="1205"/>
      <c r="E46" s="913" t="s">
        <v>4501</v>
      </c>
      <c r="F46" s="1200">
        <v>275000000</v>
      </c>
      <c r="G46" s="1075"/>
      <c r="H46" s="1046"/>
      <c r="I46" s="1221"/>
    </row>
    <row r="47" spans="1:9" s="1073" customFormat="1" ht="15" customHeight="1">
      <c r="A47" s="1056"/>
      <c r="B47" s="1068"/>
      <c r="C47" s="1202" t="s">
        <v>4502</v>
      </c>
      <c r="D47" s="1157"/>
      <c r="E47" s="947"/>
      <c r="F47" s="1206"/>
      <c r="G47" s="1076"/>
      <c r="H47" s="1056"/>
      <c r="I47" s="1208"/>
    </row>
    <row r="48" spans="1:9" s="1073" customFormat="1">
      <c r="A48" s="1045"/>
      <c r="B48" s="1067" t="s">
        <v>4503</v>
      </c>
      <c r="C48" s="46" t="s">
        <v>4504</v>
      </c>
      <c r="D48" s="46"/>
      <c r="E48" s="903" t="s">
        <v>4505</v>
      </c>
      <c r="F48" s="902">
        <v>528000000</v>
      </c>
      <c r="G48" s="1071"/>
      <c r="H48" s="1070"/>
      <c r="I48" s="1072"/>
    </row>
    <row r="49" spans="1:9" s="13" customFormat="1" ht="25.5">
      <c r="A49" s="54"/>
      <c r="B49" s="47" t="s">
        <v>4506</v>
      </c>
      <c r="C49" s="46" t="s">
        <v>4507</v>
      </c>
      <c r="D49" s="46"/>
      <c r="E49" s="903" t="s">
        <v>4508</v>
      </c>
      <c r="F49" s="902">
        <v>264968000</v>
      </c>
      <c r="G49" s="10"/>
      <c r="H49" s="7"/>
      <c r="I49" s="42"/>
    </row>
    <row r="50" spans="1:9" s="13" customFormat="1" ht="25.5">
      <c r="A50" s="54"/>
      <c r="B50" s="47" t="s">
        <v>4509</v>
      </c>
      <c r="C50" s="46" t="s">
        <v>4510</v>
      </c>
      <c r="D50" s="46"/>
      <c r="E50" s="903" t="s">
        <v>2212</v>
      </c>
      <c r="F50" s="902">
        <v>210446000</v>
      </c>
      <c r="G50" s="10"/>
      <c r="H50" s="7"/>
      <c r="I50" s="42"/>
    </row>
    <row r="51" spans="1:9" s="1073" customFormat="1" ht="25.5">
      <c r="A51" s="1046"/>
      <c r="B51" s="1067" t="s">
        <v>4511</v>
      </c>
      <c r="C51" s="1198" t="s">
        <v>4512</v>
      </c>
      <c r="D51" s="1205"/>
      <c r="E51" s="1079" t="s">
        <v>4513</v>
      </c>
      <c r="F51" s="1200">
        <v>330000000</v>
      </c>
      <c r="G51" s="1048"/>
      <c r="H51" s="1217"/>
      <c r="I51" s="1218"/>
    </row>
    <row r="52" spans="1:9" s="13" customFormat="1">
      <c r="A52" s="1065"/>
      <c r="B52" s="1068"/>
      <c r="C52" s="1202" t="s">
        <v>4514</v>
      </c>
      <c r="D52" s="1157"/>
      <c r="E52" s="947" t="s">
        <v>380</v>
      </c>
      <c r="F52" s="1206"/>
      <c r="G52" s="1058"/>
      <c r="H52" s="279"/>
      <c r="I52" s="1059"/>
    </row>
    <row r="53" spans="1:9" s="13" customFormat="1" ht="25.5">
      <c r="A53" s="1062"/>
      <c r="B53" s="1134" t="s">
        <v>4515</v>
      </c>
      <c r="C53" s="1222" t="s">
        <v>4516</v>
      </c>
      <c r="D53" s="1155"/>
      <c r="E53" s="1087" t="s">
        <v>484</v>
      </c>
      <c r="F53" s="1223">
        <v>322000000</v>
      </c>
      <c r="G53" s="1053"/>
      <c r="H53" s="1054"/>
      <c r="I53" s="1055"/>
    </row>
    <row r="54" spans="1:9" s="1073" customFormat="1" ht="25.5">
      <c r="A54" s="1056"/>
      <c r="B54" s="1101"/>
      <c r="C54" s="1202" t="s">
        <v>4517</v>
      </c>
      <c r="D54" s="1157"/>
      <c r="E54" s="1092" t="s">
        <v>4518</v>
      </c>
      <c r="F54" s="1206"/>
      <c r="G54" s="1069"/>
      <c r="H54" s="1219"/>
      <c r="I54" s="1220"/>
    </row>
    <row r="55" spans="1:9" s="1073" customFormat="1">
      <c r="A55" s="1056"/>
      <c r="B55" s="47" t="s">
        <v>4519</v>
      </c>
      <c r="C55" s="1202" t="s">
        <v>4520</v>
      </c>
      <c r="D55" s="1157"/>
      <c r="E55" s="1092" t="s">
        <v>4521</v>
      </c>
      <c r="F55" s="1206">
        <v>110000000</v>
      </c>
      <c r="G55" s="1069"/>
      <c r="H55" s="1219"/>
      <c r="I55" s="1220"/>
    </row>
    <row r="56" spans="1:9" s="1073" customFormat="1" ht="25.5">
      <c r="A56" s="1056"/>
      <c r="B56" s="47" t="s">
        <v>4522</v>
      </c>
      <c r="C56" s="1202" t="s">
        <v>4523</v>
      </c>
      <c r="D56" s="1157"/>
      <c r="E56" s="1092" t="s">
        <v>4432</v>
      </c>
      <c r="F56" s="1206">
        <v>918728900</v>
      </c>
      <c r="G56" s="1069"/>
      <c r="H56" s="1219"/>
      <c r="I56" s="1220"/>
    </row>
    <row r="57" spans="1:9" s="1073" customFormat="1" ht="25.5">
      <c r="A57" s="1056"/>
      <c r="B57" s="47" t="s">
        <v>4524</v>
      </c>
      <c r="C57" s="1202" t="s">
        <v>4525</v>
      </c>
      <c r="D57" s="1157"/>
      <c r="E57" s="1092" t="s">
        <v>4526</v>
      </c>
      <c r="F57" s="1206">
        <v>950400000</v>
      </c>
      <c r="G57" s="1069"/>
      <c r="H57" s="1219"/>
      <c r="I57" s="1220"/>
    </row>
    <row r="58" spans="1:9" s="1073" customFormat="1" ht="25.5">
      <c r="A58" s="1056"/>
      <c r="B58" s="47" t="s">
        <v>4527</v>
      </c>
      <c r="C58" s="1202" t="s">
        <v>4528</v>
      </c>
      <c r="D58" s="1157"/>
      <c r="E58" s="1092" t="s">
        <v>1477</v>
      </c>
      <c r="F58" s="1206">
        <v>532306200</v>
      </c>
      <c r="G58" s="1069"/>
      <c r="H58" s="1219"/>
      <c r="I58" s="1220"/>
    </row>
    <row r="59" spans="1:9" s="1073" customFormat="1" ht="25.5">
      <c r="A59" s="1051"/>
      <c r="B59" s="1067" t="s">
        <v>4529</v>
      </c>
      <c r="C59" s="1222" t="s">
        <v>4530</v>
      </c>
      <c r="D59" s="1155"/>
      <c r="E59" s="1108" t="s">
        <v>2060</v>
      </c>
      <c r="F59" s="1223">
        <v>527343700</v>
      </c>
      <c r="G59" s="1224"/>
      <c r="H59" s="1225"/>
      <c r="I59" s="1226"/>
    </row>
    <row r="60" spans="1:9" s="1073" customFormat="1">
      <c r="A60" s="1056"/>
      <c r="B60" s="1101"/>
      <c r="C60" s="1202" t="s">
        <v>4531</v>
      </c>
      <c r="D60" s="1157"/>
      <c r="E60" s="1092">
        <v>150</v>
      </c>
      <c r="F60" s="1206"/>
      <c r="G60" s="1069"/>
      <c r="H60" s="1219"/>
      <c r="I60" s="1220"/>
    </row>
    <row r="61" spans="1:9" s="1073" customFormat="1" ht="38.25">
      <c r="A61" s="1056"/>
      <c r="B61" s="47" t="s">
        <v>4532</v>
      </c>
      <c r="C61" s="1202" t="s">
        <v>4533</v>
      </c>
      <c r="D61" s="1157"/>
      <c r="E61" s="1092" t="s">
        <v>4534</v>
      </c>
      <c r="F61" s="1206">
        <v>266241600</v>
      </c>
      <c r="G61" s="1069"/>
      <c r="H61" s="1219"/>
      <c r="I61" s="1220"/>
    </row>
    <row r="62" spans="1:9" s="1073" customFormat="1" ht="25.5">
      <c r="A62" s="1056"/>
      <c r="B62" s="47" t="s">
        <v>4535</v>
      </c>
      <c r="C62" s="1202" t="s">
        <v>4536</v>
      </c>
      <c r="D62" s="1157"/>
      <c r="E62" s="1092" t="s">
        <v>4537</v>
      </c>
      <c r="F62" s="1206">
        <v>350000000</v>
      </c>
      <c r="G62" s="1069"/>
      <c r="H62" s="1219"/>
      <c r="I62" s="1220"/>
    </row>
    <row r="63" spans="1:9" s="13" customFormat="1">
      <c r="A63" s="2085" t="s">
        <v>9</v>
      </c>
      <c r="B63" s="2085"/>
      <c r="C63" s="2085"/>
      <c r="D63" s="2085"/>
      <c r="E63" s="2085"/>
      <c r="F63" s="41">
        <f>F8+F20+F26+F28+F30+F35</f>
        <v>10720900000</v>
      </c>
      <c r="G63" s="40" t="s">
        <v>244</v>
      </c>
      <c r="H63" s="673"/>
      <c r="I63" s="39" t="e">
        <f>#REF!+#REF!+I3+I5+I7+I11+I14+I16+I17+I19+I21+#REF!+#REF!</f>
        <v>#REF!</v>
      </c>
    </row>
    <row r="64" spans="1:9" s="13" customFormat="1">
      <c r="E64" s="16"/>
    </row>
    <row r="65" spans="5:5" s="13" customFormat="1">
      <c r="E65" s="16"/>
    </row>
    <row r="66" spans="5:5" s="13" customFormat="1">
      <c r="E66" s="16"/>
    </row>
  </sheetData>
  <mergeCells count="7">
    <mergeCell ref="G3:G4"/>
    <mergeCell ref="H3:I3"/>
    <mergeCell ref="A63:E63"/>
    <mergeCell ref="A3:A4"/>
    <mergeCell ref="B3:B4"/>
    <mergeCell ref="C3:C4"/>
    <mergeCell ref="D3:F3"/>
  </mergeCells>
  <pageMargins left="0.78740157480314965" right="0.78740157480314965" top="0.98425196850393704" bottom="0.78740157480314965" header="0.31496062992125984" footer="0.31496062992125984"/>
  <pageSetup paperSize="10000" scale="65" orientation="landscape" horizontalDpi="4294967292" verticalDpi="0" r:id="rId1"/>
  <headerFooter>
    <oddFooter>&amp;L&amp;"-,Bold"&amp;12&amp;K03-024&amp;N RKPD Prov. Jambi Tahun 2019</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01401F-38EA-44D0-A48B-0F72040F874C}">
  <sheetPr>
    <tabColor rgb="FF00B050"/>
  </sheetPr>
  <dimension ref="A1:I88"/>
  <sheetViews>
    <sheetView topLeftCell="A67" zoomScaleNormal="100" workbookViewId="0">
      <selection activeCell="A3" sqref="A3:F83"/>
    </sheetView>
  </sheetViews>
  <sheetFormatPr defaultColWidth="8.85546875" defaultRowHeight="12.75"/>
  <cols>
    <col min="1" max="1" width="6.28515625" style="413" customWidth="1"/>
    <col min="2" max="2" width="48.7109375" style="17" customWidth="1"/>
    <col min="3" max="3" width="37.85546875" style="17" customWidth="1"/>
    <col min="4" max="4" width="18.7109375" style="17" customWidth="1"/>
    <col min="5" max="5" width="18.7109375" style="14" customWidth="1"/>
    <col min="6" max="6" width="26.7109375" style="17" customWidth="1"/>
    <col min="7" max="7" width="20.7109375" style="17" customWidth="1"/>
    <col min="8" max="8" width="18.7109375" style="17" customWidth="1"/>
    <col min="9" max="9" width="26.7109375" style="17" customWidth="1"/>
    <col min="10" max="16384" width="8.85546875" style="17"/>
  </cols>
  <sheetData>
    <row r="1" spans="1:9" ht="15.75">
      <c r="A1" s="414" t="s">
        <v>718</v>
      </c>
      <c r="B1" s="168"/>
      <c r="C1" s="168"/>
    </row>
    <row r="3" spans="1:9">
      <c r="A3" s="2128" t="s">
        <v>0</v>
      </c>
      <c r="B3" s="2084" t="s">
        <v>1</v>
      </c>
      <c r="C3" s="2084" t="s">
        <v>2</v>
      </c>
      <c r="D3" s="2085" t="s">
        <v>605</v>
      </c>
      <c r="E3" s="2085"/>
      <c r="F3" s="2085"/>
      <c r="G3" s="2084" t="s">
        <v>6</v>
      </c>
      <c r="H3" s="2084" t="s">
        <v>606</v>
      </c>
      <c r="I3" s="2084"/>
    </row>
    <row r="4" spans="1:9">
      <c r="A4" s="2128"/>
      <c r="B4" s="2084"/>
      <c r="C4" s="2084"/>
      <c r="D4" s="54" t="s">
        <v>3</v>
      </c>
      <c r="E4" s="53" t="s">
        <v>4</v>
      </c>
      <c r="F4" s="53" t="s">
        <v>5</v>
      </c>
      <c r="G4" s="2084"/>
      <c r="H4" s="53" t="s">
        <v>4</v>
      </c>
      <c r="I4" s="53" t="s">
        <v>5</v>
      </c>
    </row>
    <row r="5" spans="1:9">
      <c r="A5" s="409">
        <v>1</v>
      </c>
      <c r="B5" s="15">
        <f>A5+1</f>
        <v>2</v>
      </c>
      <c r="C5" s="15">
        <f t="shared" ref="C5:I5" si="0">B5+1</f>
        <v>3</v>
      </c>
      <c r="D5" s="15">
        <f t="shared" si="0"/>
        <v>4</v>
      </c>
      <c r="E5" s="15">
        <f t="shared" si="0"/>
        <v>5</v>
      </c>
      <c r="F5" s="15">
        <f t="shared" si="0"/>
        <v>6</v>
      </c>
      <c r="G5" s="15">
        <f t="shared" si="0"/>
        <v>7</v>
      </c>
      <c r="H5" s="15">
        <f t="shared" si="0"/>
        <v>8</v>
      </c>
      <c r="I5" s="15">
        <f t="shared" si="0"/>
        <v>9</v>
      </c>
    </row>
    <row r="6" spans="1:9" s="13" customFormat="1">
      <c r="A6" s="411"/>
      <c r="B6" s="6"/>
      <c r="C6" s="6"/>
      <c r="D6" s="6"/>
      <c r="E6" s="7"/>
      <c r="F6" s="403"/>
      <c r="G6" s="6"/>
      <c r="H6" s="6"/>
      <c r="I6" s="403"/>
    </row>
    <row r="7" spans="1:9" s="13" customFormat="1">
      <c r="A7" s="420" t="s">
        <v>1506</v>
      </c>
      <c r="B7" s="20"/>
      <c r="C7" s="20"/>
      <c r="D7" s="20"/>
      <c r="E7" s="21"/>
      <c r="F7" s="416"/>
      <c r="G7" s="20"/>
      <c r="H7" s="20"/>
      <c r="I7" s="419"/>
    </row>
    <row r="8" spans="1:9" s="2" customFormat="1" ht="25.5">
      <c r="A8" s="410">
        <v>1</v>
      </c>
      <c r="B8" s="390" t="s">
        <v>7</v>
      </c>
      <c r="C8" s="390" t="s">
        <v>1363</v>
      </c>
      <c r="D8" s="53"/>
      <c r="E8" s="400">
        <v>1</v>
      </c>
      <c r="F8" s="395">
        <v>9240988300</v>
      </c>
      <c r="G8" s="401"/>
      <c r="H8" s="400">
        <v>1</v>
      </c>
      <c r="I8" s="395">
        <v>10500000000</v>
      </c>
    </row>
    <row r="9" spans="1:9" s="13" customFormat="1" ht="25.5">
      <c r="A9" s="411"/>
      <c r="B9" s="8" t="s">
        <v>1364</v>
      </c>
      <c r="C9" s="32" t="s">
        <v>1236</v>
      </c>
      <c r="D9" s="12" t="s">
        <v>8</v>
      </c>
      <c r="E9" s="12" t="s">
        <v>392</v>
      </c>
      <c r="F9" s="402">
        <v>3114800000</v>
      </c>
      <c r="G9" s="12"/>
      <c r="H9" s="12" t="s">
        <v>392</v>
      </c>
      <c r="I9" s="402">
        <v>3541000000</v>
      </c>
    </row>
    <row r="10" spans="1:9" s="13" customFormat="1">
      <c r="A10" s="411"/>
      <c r="B10" s="8" t="s">
        <v>10</v>
      </c>
      <c r="C10" s="32" t="s">
        <v>173</v>
      </c>
      <c r="D10" s="12" t="s">
        <v>8</v>
      </c>
      <c r="E10" s="12" t="s">
        <v>1365</v>
      </c>
      <c r="F10" s="402">
        <v>545754300</v>
      </c>
      <c r="G10" s="12"/>
      <c r="H10" s="12" t="s">
        <v>1365</v>
      </c>
      <c r="I10" s="402">
        <v>620000000</v>
      </c>
    </row>
    <row r="11" spans="1:9" s="13" customFormat="1">
      <c r="A11" s="411"/>
      <c r="B11" s="8" t="s">
        <v>11</v>
      </c>
      <c r="C11" s="32" t="s">
        <v>1239</v>
      </c>
      <c r="D11" s="12" t="s">
        <v>8</v>
      </c>
      <c r="E11" s="12" t="s">
        <v>392</v>
      </c>
      <c r="F11" s="402">
        <v>3768139000</v>
      </c>
      <c r="G11" s="12"/>
      <c r="H11" s="12" t="s">
        <v>392</v>
      </c>
      <c r="I11" s="402">
        <v>4280000000</v>
      </c>
    </row>
    <row r="12" spans="1:9" s="13" customFormat="1">
      <c r="A12" s="411"/>
      <c r="B12" s="8" t="s">
        <v>1366</v>
      </c>
      <c r="C12" s="32" t="s">
        <v>1367</v>
      </c>
      <c r="D12" s="12" t="s">
        <v>8</v>
      </c>
      <c r="E12" s="12" t="s">
        <v>1368</v>
      </c>
      <c r="F12" s="402">
        <v>148200000</v>
      </c>
      <c r="G12" s="12"/>
      <c r="H12" s="12" t="s">
        <v>1368</v>
      </c>
      <c r="I12" s="402">
        <v>168000000</v>
      </c>
    </row>
    <row r="13" spans="1:9" s="13" customFormat="1">
      <c r="A13" s="411"/>
      <c r="B13" s="8" t="s">
        <v>384</v>
      </c>
      <c r="C13" s="32" t="s">
        <v>1241</v>
      </c>
      <c r="D13" s="12" t="s">
        <v>8</v>
      </c>
      <c r="E13" s="12" t="s">
        <v>1369</v>
      </c>
      <c r="F13" s="402">
        <v>277713000</v>
      </c>
      <c r="G13" s="12"/>
      <c r="H13" s="12" t="s">
        <v>1369</v>
      </c>
      <c r="I13" s="402">
        <v>315000000</v>
      </c>
    </row>
    <row r="14" spans="1:9" s="13" customFormat="1">
      <c r="A14" s="411"/>
      <c r="B14" s="8" t="s">
        <v>12</v>
      </c>
      <c r="C14" s="32" t="s">
        <v>1370</v>
      </c>
      <c r="D14" s="12" t="s">
        <v>8</v>
      </c>
      <c r="E14" s="12" t="s">
        <v>211</v>
      </c>
      <c r="F14" s="402">
        <v>314900000</v>
      </c>
      <c r="G14" s="12"/>
      <c r="H14" s="12" t="s">
        <v>211</v>
      </c>
      <c r="I14" s="402">
        <v>358000000</v>
      </c>
    </row>
    <row r="15" spans="1:9" s="13" customFormat="1" ht="25.5">
      <c r="A15" s="411"/>
      <c r="B15" s="8" t="s">
        <v>1371</v>
      </c>
      <c r="C15" s="32" t="s">
        <v>1372</v>
      </c>
      <c r="D15" s="12" t="s">
        <v>8</v>
      </c>
      <c r="E15" s="12" t="s">
        <v>1373</v>
      </c>
      <c r="F15" s="402">
        <v>285324000</v>
      </c>
      <c r="G15" s="12"/>
      <c r="H15" s="12" t="s">
        <v>1373</v>
      </c>
      <c r="I15" s="402">
        <v>324410000</v>
      </c>
    </row>
    <row r="16" spans="1:9" s="13" customFormat="1" ht="25.5">
      <c r="A16" s="411"/>
      <c r="B16" s="8" t="s">
        <v>385</v>
      </c>
      <c r="C16" s="32" t="s">
        <v>348</v>
      </c>
      <c r="D16" s="12" t="s">
        <v>8</v>
      </c>
      <c r="E16" s="12" t="s">
        <v>1374</v>
      </c>
      <c r="F16" s="402">
        <v>10896000</v>
      </c>
      <c r="G16" s="12"/>
      <c r="H16" s="12" t="s">
        <v>1374</v>
      </c>
      <c r="I16" s="402">
        <v>12120000</v>
      </c>
    </row>
    <row r="17" spans="1:9" s="13" customFormat="1">
      <c r="A17" s="411"/>
      <c r="B17" s="8" t="s">
        <v>235</v>
      </c>
      <c r="C17" s="32" t="s">
        <v>1375</v>
      </c>
      <c r="D17" s="12" t="s">
        <v>8</v>
      </c>
      <c r="E17" s="12" t="s">
        <v>1376</v>
      </c>
      <c r="F17" s="402">
        <v>162500000</v>
      </c>
      <c r="G17" s="12"/>
      <c r="H17" s="12" t="s">
        <v>1376</v>
      </c>
      <c r="I17" s="402">
        <v>184760000</v>
      </c>
    </row>
    <row r="18" spans="1:9" s="13" customFormat="1" ht="25.5">
      <c r="A18" s="411"/>
      <c r="B18" s="8" t="s">
        <v>386</v>
      </c>
      <c r="C18" s="32" t="s">
        <v>1249</v>
      </c>
      <c r="D18" s="12" t="s">
        <v>8</v>
      </c>
      <c r="E18" s="12" t="s">
        <v>1377</v>
      </c>
      <c r="F18" s="402">
        <v>612762000</v>
      </c>
      <c r="G18" s="12"/>
      <c r="H18" s="12" t="s">
        <v>1377</v>
      </c>
      <c r="I18" s="402">
        <v>696710000</v>
      </c>
    </row>
    <row r="19" spans="1:9" s="2" customFormat="1" ht="25.5">
      <c r="A19" s="410">
        <v>2</v>
      </c>
      <c r="B19" s="390" t="s">
        <v>1378</v>
      </c>
      <c r="C19" s="390" t="s">
        <v>1379</v>
      </c>
      <c r="D19" s="32"/>
      <c r="E19" s="400">
        <v>0.1</v>
      </c>
      <c r="F19" s="395">
        <v>2896801200</v>
      </c>
      <c r="G19" s="32"/>
      <c r="H19" s="400">
        <v>0.1</v>
      </c>
      <c r="I19" s="395">
        <v>3100000000</v>
      </c>
    </row>
    <row r="20" spans="1:9" s="13" customFormat="1" ht="25.5">
      <c r="A20" s="411"/>
      <c r="B20" s="8" t="s">
        <v>1380</v>
      </c>
      <c r="C20" s="32" t="s">
        <v>1381</v>
      </c>
      <c r="D20" s="32"/>
      <c r="E20" s="12" t="s">
        <v>13</v>
      </c>
      <c r="F20" s="403" t="s">
        <v>13</v>
      </c>
      <c r="G20" s="32"/>
      <c r="H20" s="12" t="s">
        <v>13</v>
      </c>
      <c r="I20" s="403" t="s">
        <v>13</v>
      </c>
    </row>
    <row r="21" spans="1:9" s="13" customFormat="1" ht="25.5">
      <c r="A21" s="411"/>
      <c r="B21" s="8" t="s">
        <v>239</v>
      </c>
      <c r="C21" s="32" t="s">
        <v>202</v>
      </c>
      <c r="D21" s="12" t="s">
        <v>8</v>
      </c>
      <c r="E21" s="12" t="s">
        <v>1382</v>
      </c>
      <c r="F21" s="404">
        <v>1537000000</v>
      </c>
      <c r="G21" s="32"/>
      <c r="H21" s="12" t="s">
        <v>1382</v>
      </c>
      <c r="I21" s="402">
        <v>1645000000</v>
      </c>
    </row>
    <row r="22" spans="1:9" s="13" customFormat="1">
      <c r="A22" s="411"/>
      <c r="B22" s="8" t="s">
        <v>1383</v>
      </c>
      <c r="C22" s="32" t="s">
        <v>358</v>
      </c>
      <c r="D22" s="12" t="s">
        <v>8</v>
      </c>
      <c r="E22" s="12" t="s">
        <v>1384</v>
      </c>
      <c r="F22" s="404">
        <v>349801200</v>
      </c>
      <c r="G22" s="32"/>
      <c r="H22" s="12" t="s">
        <v>1384</v>
      </c>
      <c r="I22" s="402">
        <v>374300000</v>
      </c>
    </row>
    <row r="23" spans="1:9" s="13" customFormat="1" ht="25.5">
      <c r="A23" s="411"/>
      <c r="B23" s="8" t="s">
        <v>1385</v>
      </c>
      <c r="C23" s="32" t="s">
        <v>359</v>
      </c>
      <c r="D23" s="12" t="s">
        <v>8</v>
      </c>
      <c r="E23" s="12" t="s">
        <v>1386</v>
      </c>
      <c r="F23" s="404">
        <v>355000000</v>
      </c>
      <c r="G23" s="32"/>
      <c r="H23" s="12" t="s">
        <v>1386</v>
      </c>
      <c r="I23" s="402">
        <v>420000000</v>
      </c>
    </row>
    <row r="24" spans="1:9" s="13" customFormat="1" ht="25.5">
      <c r="A24" s="411"/>
      <c r="B24" s="8" t="s">
        <v>212</v>
      </c>
      <c r="C24" s="32" t="s">
        <v>1387</v>
      </c>
      <c r="D24" s="12" t="s">
        <v>8</v>
      </c>
      <c r="E24" s="405">
        <v>0.5</v>
      </c>
      <c r="F24" s="404">
        <v>655000000</v>
      </c>
      <c r="G24" s="32"/>
      <c r="H24" s="405">
        <v>1</v>
      </c>
      <c r="I24" s="402">
        <v>660700000</v>
      </c>
    </row>
    <row r="25" spans="1:9" s="2" customFormat="1">
      <c r="A25" s="410"/>
      <c r="B25" s="32"/>
      <c r="C25" s="32"/>
      <c r="D25" s="32"/>
      <c r="E25" s="32"/>
      <c r="F25" s="407"/>
      <c r="G25" s="6"/>
      <c r="H25" s="32"/>
      <c r="I25" s="407"/>
    </row>
    <row r="26" spans="1:9" s="13" customFormat="1">
      <c r="A26" s="411">
        <v>3</v>
      </c>
      <c r="B26" s="390" t="s">
        <v>327</v>
      </c>
      <c r="C26" s="390" t="s">
        <v>1201</v>
      </c>
      <c r="D26" s="32"/>
      <c r="E26" s="400">
        <v>0.1</v>
      </c>
      <c r="F26" s="395">
        <v>172507000</v>
      </c>
      <c r="G26" s="6"/>
      <c r="H26" s="400">
        <v>0.1</v>
      </c>
      <c r="I26" s="395">
        <v>185000000</v>
      </c>
    </row>
    <row r="27" spans="1:9" s="2" customFormat="1" ht="25.5">
      <c r="A27" s="410"/>
      <c r="B27" s="8" t="s">
        <v>1388</v>
      </c>
      <c r="C27" s="32" t="s">
        <v>217</v>
      </c>
      <c r="D27" s="12" t="s">
        <v>8</v>
      </c>
      <c r="E27" s="12" t="s">
        <v>1389</v>
      </c>
      <c r="F27" s="402">
        <v>172507000</v>
      </c>
      <c r="G27" s="6"/>
      <c r="H27" s="12" t="s">
        <v>1389</v>
      </c>
      <c r="I27" s="402">
        <v>185000000</v>
      </c>
    </row>
    <row r="28" spans="1:9" s="13" customFormat="1" ht="25.5">
      <c r="A28" s="411">
        <v>4</v>
      </c>
      <c r="B28" s="390" t="s">
        <v>242</v>
      </c>
      <c r="C28" s="390" t="s">
        <v>1390</v>
      </c>
      <c r="D28" s="32"/>
      <c r="E28" s="400">
        <v>0.1</v>
      </c>
      <c r="F28" s="406">
        <v>40000000</v>
      </c>
      <c r="G28" s="6"/>
      <c r="H28" s="400">
        <v>0.1</v>
      </c>
      <c r="I28" s="395">
        <v>40000000</v>
      </c>
    </row>
    <row r="29" spans="1:9" s="2" customFormat="1" ht="38.25">
      <c r="A29" s="410"/>
      <c r="B29" s="8" t="s">
        <v>1391</v>
      </c>
      <c r="C29" s="32" t="s">
        <v>1392</v>
      </c>
      <c r="D29" s="12" t="s">
        <v>8</v>
      </c>
      <c r="E29" s="12" t="s">
        <v>1110</v>
      </c>
      <c r="F29" s="404">
        <v>40000000</v>
      </c>
      <c r="G29" s="6"/>
      <c r="H29" s="12" t="s">
        <v>1110</v>
      </c>
      <c r="I29" s="402">
        <v>40000000</v>
      </c>
    </row>
    <row r="30" spans="1:9" s="13" customFormat="1" ht="12.75" customHeight="1">
      <c r="A30" s="411" t="s">
        <v>1507</v>
      </c>
      <c r="B30" s="390" t="s">
        <v>229</v>
      </c>
      <c r="C30" s="390" t="s">
        <v>1393</v>
      </c>
      <c r="D30" s="32"/>
      <c r="E30" s="32"/>
      <c r="F30" s="406">
        <v>42472000</v>
      </c>
      <c r="G30" s="6"/>
      <c r="H30" s="32"/>
      <c r="I30" s="395">
        <v>48000000</v>
      </c>
    </row>
    <row r="31" spans="1:9" s="13" customFormat="1" ht="25.5">
      <c r="A31" s="411" t="s">
        <v>244</v>
      </c>
      <c r="B31" s="8" t="s">
        <v>1394</v>
      </c>
      <c r="C31" s="32" t="s">
        <v>154</v>
      </c>
      <c r="D31" s="12" t="s">
        <v>8</v>
      </c>
      <c r="E31" s="12" t="s">
        <v>1395</v>
      </c>
      <c r="F31" s="404">
        <v>42472000</v>
      </c>
      <c r="G31" s="6"/>
      <c r="H31" s="12" t="s">
        <v>1396</v>
      </c>
      <c r="I31" s="402">
        <v>48000000</v>
      </c>
    </row>
    <row r="32" spans="1:9" s="13" customFormat="1" ht="25.5">
      <c r="A32" s="410" t="s">
        <v>1508</v>
      </c>
      <c r="B32" s="390" t="s">
        <v>1397</v>
      </c>
      <c r="C32" s="390" t="s">
        <v>1398</v>
      </c>
      <c r="D32" s="32"/>
      <c r="E32" s="400">
        <v>0.77700000000000002</v>
      </c>
      <c r="F32" s="406">
        <v>4140717000</v>
      </c>
      <c r="G32" s="6"/>
      <c r="H32" s="400">
        <v>1.0449999999999999</v>
      </c>
      <c r="I32" s="395">
        <v>4761824500</v>
      </c>
    </row>
    <row r="33" spans="1:9" s="13" customFormat="1" ht="25.5">
      <c r="A33" s="411" t="s">
        <v>244</v>
      </c>
      <c r="B33" s="8" t="s">
        <v>1399</v>
      </c>
      <c r="C33" s="32" t="s">
        <v>1400</v>
      </c>
      <c r="D33" s="12" t="s">
        <v>8</v>
      </c>
      <c r="E33" s="12" t="s">
        <v>1401</v>
      </c>
      <c r="F33" s="404">
        <v>2450000000</v>
      </c>
      <c r="G33" s="6"/>
      <c r="H33" s="12" t="s">
        <v>1401</v>
      </c>
      <c r="I33" s="402">
        <v>2817500000</v>
      </c>
    </row>
    <row r="34" spans="1:9" s="13" customFormat="1" ht="25.5">
      <c r="A34" s="410" t="s">
        <v>244</v>
      </c>
      <c r="B34" s="8" t="s">
        <v>1402</v>
      </c>
      <c r="C34" s="32" t="s">
        <v>1403</v>
      </c>
      <c r="D34" s="12" t="s">
        <v>8</v>
      </c>
      <c r="E34" s="12" t="s">
        <v>1404</v>
      </c>
      <c r="F34" s="404">
        <v>832717000</v>
      </c>
      <c r="G34" s="6"/>
      <c r="H34" s="12" t="s">
        <v>1405</v>
      </c>
      <c r="I34" s="402">
        <v>957624500</v>
      </c>
    </row>
    <row r="35" spans="1:9" s="13" customFormat="1" ht="25.5">
      <c r="A35" s="411" t="s">
        <v>244</v>
      </c>
      <c r="B35" s="8" t="s">
        <v>1406</v>
      </c>
      <c r="C35" s="32" t="s">
        <v>1407</v>
      </c>
      <c r="D35" s="12" t="s">
        <v>8</v>
      </c>
      <c r="E35" s="12" t="s">
        <v>1408</v>
      </c>
      <c r="F35" s="404">
        <v>457000000</v>
      </c>
      <c r="G35" s="6"/>
      <c r="H35" s="12" t="s">
        <v>1408</v>
      </c>
      <c r="I35" s="404">
        <v>525550000</v>
      </c>
    </row>
    <row r="36" spans="1:9" s="13" customFormat="1" ht="38.25">
      <c r="A36" s="411" t="s">
        <v>244</v>
      </c>
      <c r="B36" s="2129" t="s">
        <v>1409</v>
      </c>
      <c r="C36" s="32" t="s">
        <v>1410</v>
      </c>
      <c r="D36" s="2130" t="s">
        <v>8</v>
      </c>
      <c r="E36" s="12" t="s">
        <v>13</v>
      </c>
      <c r="F36" s="2131">
        <v>401000000</v>
      </c>
      <c r="G36" s="2132"/>
      <c r="H36" s="12" t="s">
        <v>13</v>
      </c>
      <c r="I36" s="2131">
        <v>461150000</v>
      </c>
    </row>
    <row r="37" spans="1:9" s="2" customFormat="1" ht="38.25">
      <c r="A37" s="410" t="s">
        <v>244</v>
      </c>
      <c r="B37" s="2129"/>
      <c r="C37" s="32" t="s">
        <v>1411</v>
      </c>
      <c r="D37" s="2130"/>
      <c r="E37" s="12" t="s">
        <v>1412</v>
      </c>
      <c r="F37" s="2131"/>
      <c r="G37" s="2132"/>
      <c r="H37" s="12" t="s">
        <v>1412</v>
      </c>
      <c r="I37" s="2131"/>
    </row>
    <row r="38" spans="1:9" s="13" customFormat="1" ht="38.25">
      <c r="A38" s="411" t="s">
        <v>244</v>
      </c>
      <c r="B38" s="2129"/>
      <c r="C38" s="32" t="s">
        <v>1413</v>
      </c>
      <c r="D38" s="2130"/>
      <c r="E38" s="12" t="s">
        <v>1412</v>
      </c>
      <c r="F38" s="2131"/>
      <c r="G38" s="2132"/>
      <c r="H38" s="12" t="s">
        <v>1412</v>
      </c>
      <c r="I38" s="2131"/>
    </row>
    <row r="39" spans="1:9" s="13" customFormat="1" ht="38.25">
      <c r="A39" s="411"/>
      <c r="B39" s="2129"/>
      <c r="C39" s="32" t="s">
        <v>1414</v>
      </c>
      <c r="D39" s="2130"/>
      <c r="E39" s="12" t="s">
        <v>13</v>
      </c>
      <c r="F39" s="2131"/>
      <c r="G39" s="2132"/>
      <c r="H39" s="12" t="s">
        <v>13</v>
      </c>
      <c r="I39" s="2131"/>
    </row>
    <row r="40" spans="1:9" s="13" customFormat="1" ht="25.5">
      <c r="A40" s="411" t="s">
        <v>1509</v>
      </c>
      <c r="B40" s="390" t="s">
        <v>1415</v>
      </c>
      <c r="C40" s="390" t="s">
        <v>1416</v>
      </c>
      <c r="D40" s="32"/>
      <c r="E40" s="400">
        <v>0.67</v>
      </c>
      <c r="F40" s="406">
        <v>747500000</v>
      </c>
      <c r="G40" s="6"/>
      <c r="H40" s="400">
        <v>0.74</v>
      </c>
      <c r="I40" s="395">
        <v>861000000</v>
      </c>
    </row>
    <row r="41" spans="1:9" s="2" customFormat="1" ht="38.25">
      <c r="A41" s="410"/>
      <c r="B41" s="8" t="s">
        <v>1417</v>
      </c>
      <c r="C41" s="32" t="s">
        <v>1418</v>
      </c>
      <c r="D41" s="12" t="s">
        <v>8</v>
      </c>
      <c r="E41" s="12" t="s">
        <v>1365</v>
      </c>
      <c r="F41" s="404">
        <v>460000000</v>
      </c>
      <c r="G41" s="32"/>
      <c r="H41" s="12" t="s">
        <v>1365</v>
      </c>
      <c r="I41" s="402">
        <v>530000000</v>
      </c>
    </row>
    <row r="42" spans="1:9" s="13" customFormat="1" ht="38.25">
      <c r="A42" s="411"/>
      <c r="B42" s="8" t="s">
        <v>1419</v>
      </c>
      <c r="C42" s="32" t="s">
        <v>1420</v>
      </c>
      <c r="D42" s="12" t="s">
        <v>8</v>
      </c>
      <c r="E42" s="12" t="s">
        <v>1421</v>
      </c>
      <c r="F42" s="404">
        <v>287500000</v>
      </c>
      <c r="G42" s="6"/>
      <c r="H42" s="12" t="s">
        <v>1422</v>
      </c>
      <c r="I42" s="402">
        <v>331000000</v>
      </c>
    </row>
    <row r="43" spans="1:9" s="13" customFormat="1">
      <c r="A43" s="411" t="s">
        <v>1346</v>
      </c>
      <c r="B43" s="2126" t="s">
        <v>1423</v>
      </c>
      <c r="C43" s="390" t="s">
        <v>1424</v>
      </c>
      <c r="D43" s="32"/>
      <c r="E43" s="53" t="s">
        <v>13</v>
      </c>
      <c r="F43" s="2127">
        <v>45435750000</v>
      </c>
      <c r="G43" s="32"/>
      <c r="H43" s="53" t="s">
        <v>13</v>
      </c>
      <c r="I43" s="2133">
        <v>32763650000</v>
      </c>
    </row>
    <row r="44" spans="1:9" s="13" customFormat="1">
      <c r="A44" s="411"/>
      <c r="B44" s="2126"/>
      <c r="C44" s="390" t="s">
        <v>1425</v>
      </c>
      <c r="D44" s="32"/>
      <c r="E44" s="53" t="s">
        <v>13</v>
      </c>
      <c r="F44" s="2127"/>
      <c r="G44" s="32"/>
      <c r="H44" s="53" t="s">
        <v>13</v>
      </c>
      <c r="I44" s="2133"/>
    </row>
    <row r="45" spans="1:9" s="13" customFormat="1">
      <c r="A45" s="411"/>
      <c r="B45" s="415"/>
      <c r="C45" s="390" t="s">
        <v>1426</v>
      </c>
      <c r="D45" s="32"/>
      <c r="E45" s="53" t="s">
        <v>1427</v>
      </c>
      <c r="F45" s="2127"/>
      <c r="G45" s="32"/>
      <c r="H45" s="53" t="s">
        <v>1428</v>
      </c>
      <c r="I45" s="2133"/>
    </row>
    <row r="46" spans="1:9" s="13" customFormat="1">
      <c r="A46" s="411"/>
      <c r="B46" s="415"/>
      <c r="C46" s="390" t="s">
        <v>1429</v>
      </c>
      <c r="D46" s="32"/>
      <c r="E46" s="53" t="s">
        <v>1430</v>
      </c>
      <c r="F46" s="2127"/>
      <c r="G46" s="32"/>
      <c r="H46" s="53" t="s">
        <v>1431</v>
      </c>
      <c r="I46" s="2133"/>
    </row>
    <row r="47" spans="1:9" s="13" customFormat="1" ht="25.5">
      <c r="A47" s="411"/>
      <c r="B47" s="415"/>
      <c r="C47" s="390" t="s">
        <v>1432</v>
      </c>
      <c r="D47" s="32"/>
      <c r="E47" s="53" t="s">
        <v>1433</v>
      </c>
      <c r="F47" s="2127"/>
      <c r="G47" s="32"/>
      <c r="H47" s="53" t="s">
        <v>1434</v>
      </c>
      <c r="I47" s="2133"/>
    </row>
    <row r="48" spans="1:9" s="13" customFormat="1">
      <c r="A48" s="411"/>
      <c r="B48" s="2129" t="s">
        <v>1435</v>
      </c>
      <c r="C48" s="32" t="s">
        <v>1425</v>
      </c>
      <c r="D48" s="12" t="s">
        <v>1436</v>
      </c>
      <c r="E48" s="12" t="s">
        <v>1437</v>
      </c>
      <c r="F48" s="404">
        <v>1500000000</v>
      </c>
      <c r="G48" s="32"/>
      <c r="H48" s="12" t="s">
        <v>1437</v>
      </c>
      <c r="I48" s="402">
        <v>1550000000</v>
      </c>
    </row>
    <row r="49" spans="1:9" s="13" customFormat="1">
      <c r="A49" s="411"/>
      <c r="B49" s="2129"/>
      <c r="C49" s="32" t="s">
        <v>1424</v>
      </c>
      <c r="D49" s="12" t="s">
        <v>1436</v>
      </c>
      <c r="E49" s="12" t="s">
        <v>1437</v>
      </c>
      <c r="F49" s="404">
        <v>35000000000</v>
      </c>
      <c r="G49" s="32"/>
      <c r="H49" s="12" t="s">
        <v>1437</v>
      </c>
      <c r="I49" s="402">
        <v>18000000000</v>
      </c>
    </row>
    <row r="50" spans="1:9" s="13" customFormat="1" ht="25.5">
      <c r="A50" s="411"/>
      <c r="B50" s="8" t="s">
        <v>1438</v>
      </c>
      <c r="C50" s="32" t="s">
        <v>1439</v>
      </c>
      <c r="D50" s="12" t="s">
        <v>8</v>
      </c>
      <c r="E50" s="12" t="s">
        <v>1440</v>
      </c>
      <c r="F50" s="404">
        <v>4628750000</v>
      </c>
      <c r="G50" s="32"/>
      <c r="H50" s="12" t="s">
        <v>1440</v>
      </c>
      <c r="I50" s="402">
        <v>5323100000</v>
      </c>
    </row>
    <row r="51" spans="1:9" s="13" customFormat="1" ht="25.5">
      <c r="A51" s="411" t="s">
        <v>244</v>
      </c>
      <c r="B51" s="8" t="s">
        <v>1441</v>
      </c>
      <c r="C51" s="32" t="s">
        <v>1442</v>
      </c>
      <c r="D51" s="12" t="s">
        <v>1436</v>
      </c>
      <c r="E51" s="12" t="s">
        <v>1443</v>
      </c>
      <c r="F51" s="404">
        <v>2450000000</v>
      </c>
      <c r="G51" s="32"/>
      <c r="H51" s="12" t="s">
        <v>13</v>
      </c>
      <c r="I51" s="407" t="s">
        <v>13</v>
      </c>
    </row>
    <row r="52" spans="1:9" s="2" customFormat="1">
      <c r="A52" s="410" t="s">
        <v>244</v>
      </c>
      <c r="B52" s="8" t="s">
        <v>1444</v>
      </c>
      <c r="C52" s="32" t="s">
        <v>1426</v>
      </c>
      <c r="D52" s="12" t="s">
        <v>13</v>
      </c>
      <c r="E52" s="12" t="s">
        <v>13</v>
      </c>
      <c r="F52" s="407" t="s">
        <v>13</v>
      </c>
      <c r="G52" s="32"/>
      <c r="H52" s="12" t="s">
        <v>1428</v>
      </c>
      <c r="I52" s="402">
        <v>5640000000</v>
      </c>
    </row>
    <row r="53" spans="1:9" s="13" customFormat="1" ht="25.5">
      <c r="A53" s="411"/>
      <c r="B53" s="8" t="s">
        <v>1445</v>
      </c>
      <c r="C53" s="32" t="s">
        <v>1446</v>
      </c>
      <c r="D53" s="12" t="s">
        <v>8</v>
      </c>
      <c r="E53" s="12" t="s">
        <v>1056</v>
      </c>
      <c r="F53" s="404">
        <v>425000000</v>
      </c>
      <c r="G53" s="32"/>
      <c r="H53" s="12" t="s">
        <v>13</v>
      </c>
      <c r="I53" s="407" t="s">
        <v>13</v>
      </c>
    </row>
    <row r="54" spans="1:9" s="13" customFormat="1" ht="25.5">
      <c r="A54" s="411"/>
      <c r="B54" s="8" t="s">
        <v>1447</v>
      </c>
      <c r="C54" s="32" t="s">
        <v>1429</v>
      </c>
      <c r="D54" s="12" t="s">
        <v>13</v>
      </c>
      <c r="E54" s="12" t="s">
        <v>13</v>
      </c>
      <c r="F54" s="403" t="s">
        <v>13</v>
      </c>
      <c r="G54" s="32"/>
      <c r="H54" s="12" t="s">
        <v>1431</v>
      </c>
      <c r="I54" s="404">
        <v>412500000</v>
      </c>
    </row>
    <row r="55" spans="1:9" s="13" customFormat="1" ht="25.5">
      <c r="A55" s="411"/>
      <c r="B55" s="8" t="s">
        <v>1448</v>
      </c>
      <c r="C55" s="32" t="s">
        <v>1449</v>
      </c>
      <c r="D55" s="12" t="s">
        <v>8</v>
      </c>
      <c r="E55" s="12" t="s">
        <v>1450</v>
      </c>
      <c r="F55" s="404">
        <v>207000000</v>
      </c>
      <c r="G55" s="32"/>
      <c r="H55" s="12" t="s">
        <v>1450</v>
      </c>
      <c r="I55" s="404">
        <v>238050000</v>
      </c>
    </row>
    <row r="56" spans="1:9" s="13" customFormat="1" ht="38.25">
      <c r="A56" s="411"/>
      <c r="B56" s="8" t="s">
        <v>1451</v>
      </c>
      <c r="C56" s="32" t="s">
        <v>1452</v>
      </c>
      <c r="D56" s="12" t="s">
        <v>1436</v>
      </c>
      <c r="E56" s="12" t="s">
        <v>1056</v>
      </c>
      <c r="F56" s="404">
        <v>225000000</v>
      </c>
      <c r="G56" s="32"/>
      <c r="H56" s="12" t="s">
        <v>13</v>
      </c>
      <c r="I56" s="407" t="s">
        <v>13</v>
      </c>
    </row>
    <row r="57" spans="1:9" s="13" customFormat="1" ht="38.25">
      <c r="A57" s="411"/>
      <c r="B57" s="8" t="s">
        <v>1453</v>
      </c>
      <c r="C57" s="32" t="s">
        <v>1454</v>
      </c>
      <c r="D57" s="12" t="s">
        <v>13</v>
      </c>
      <c r="E57" s="12" t="s">
        <v>13</v>
      </c>
      <c r="F57" s="403" t="s">
        <v>13</v>
      </c>
      <c r="G57" s="32"/>
      <c r="H57" s="12" t="s">
        <v>1056</v>
      </c>
      <c r="I57" s="402">
        <v>600000000</v>
      </c>
    </row>
    <row r="58" spans="1:9" s="13" customFormat="1" ht="38.25">
      <c r="A58" s="411"/>
      <c r="B58" s="8" t="s">
        <v>1455</v>
      </c>
      <c r="C58" s="32" t="s">
        <v>1456</v>
      </c>
      <c r="D58" s="12" t="s">
        <v>8</v>
      </c>
      <c r="E58" s="12" t="s">
        <v>1457</v>
      </c>
      <c r="F58" s="404">
        <v>1000000000</v>
      </c>
      <c r="G58" s="32"/>
      <c r="H58" s="12" t="s">
        <v>1457</v>
      </c>
      <c r="I58" s="402">
        <v>1000000000</v>
      </c>
    </row>
    <row r="59" spans="1:9" s="13" customFormat="1" ht="25.5">
      <c r="A59" s="411" t="s">
        <v>1347</v>
      </c>
      <c r="B59" s="390" t="s">
        <v>1458</v>
      </c>
      <c r="C59" s="390" t="s">
        <v>1459</v>
      </c>
      <c r="D59" s="53"/>
      <c r="E59" s="400">
        <v>0.8</v>
      </c>
      <c r="F59" s="2127">
        <v>4168948000</v>
      </c>
      <c r="G59" s="18"/>
      <c r="H59" s="400">
        <v>0.9</v>
      </c>
      <c r="I59" s="2133">
        <v>4775094000</v>
      </c>
    </row>
    <row r="60" spans="1:9" s="2" customFormat="1" ht="25.5">
      <c r="A60" s="410"/>
      <c r="B60" s="415"/>
      <c r="C60" s="390" t="s">
        <v>1460</v>
      </c>
      <c r="D60" s="53"/>
      <c r="E60" s="400">
        <v>0.5</v>
      </c>
      <c r="F60" s="2127"/>
      <c r="G60" s="18"/>
      <c r="H60" s="400">
        <v>1</v>
      </c>
      <c r="I60" s="2133"/>
    </row>
    <row r="61" spans="1:9" s="13" customFormat="1" ht="25.5">
      <c r="A61" s="411" t="s">
        <v>244</v>
      </c>
      <c r="B61" s="8" t="s">
        <v>1461</v>
      </c>
      <c r="C61" s="32" t="s">
        <v>1462</v>
      </c>
      <c r="D61" s="12" t="s">
        <v>8</v>
      </c>
      <c r="E61" s="12" t="s">
        <v>1463</v>
      </c>
      <c r="F61" s="404">
        <v>2286448000</v>
      </c>
      <c r="G61" s="53"/>
      <c r="H61" s="12" t="s">
        <v>1463</v>
      </c>
      <c r="I61" s="402">
        <v>2515094000</v>
      </c>
    </row>
    <row r="62" spans="1:9" s="13" customFormat="1" ht="25.5">
      <c r="A62" s="410"/>
      <c r="B62" s="8" t="s">
        <v>1464</v>
      </c>
      <c r="C62" s="32" t="s">
        <v>1465</v>
      </c>
      <c r="D62" s="12" t="s">
        <v>8</v>
      </c>
      <c r="E62" s="12" t="s">
        <v>352</v>
      </c>
      <c r="F62" s="404">
        <v>750000000</v>
      </c>
      <c r="G62" s="32"/>
      <c r="H62" s="12" t="s">
        <v>1466</v>
      </c>
      <c r="I62" s="402">
        <v>935000000</v>
      </c>
    </row>
    <row r="63" spans="1:9" s="2" customFormat="1" ht="25.5">
      <c r="A63" s="410" t="s">
        <v>244</v>
      </c>
      <c r="B63" s="8" t="s">
        <v>1467</v>
      </c>
      <c r="C63" s="32" t="s">
        <v>1468</v>
      </c>
      <c r="D63" s="12" t="s">
        <v>8</v>
      </c>
      <c r="E63" s="12" t="s">
        <v>1469</v>
      </c>
      <c r="F63" s="404">
        <v>1132500000</v>
      </c>
      <c r="G63" s="53"/>
      <c r="H63" s="12" t="s">
        <v>1470</v>
      </c>
      <c r="I63" s="402">
        <v>1325000000</v>
      </c>
    </row>
    <row r="64" spans="1:9" s="2" customFormat="1" ht="38.25">
      <c r="A64" s="410" t="s">
        <v>1348</v>
      </c>
      <c r="B64" s="390" t="s">
        <v>1471</v>
      </c>
      <c r="C64" s="390" t="s">
        <v>1472</v>
      </c>
      <c r="D64" s="53"/>
      <c r="E64" s="400">
        <v>0.8125</v>
      </c>
      <c r="F64" s="406">
        <v>1053471300</v>
      </c>
      <c r="G64" s="18"/>
      <c r="H64" s="400">
        <v>0.875</v>
      </c>
      <c r="I64" s="395">
        <v>1191242000</v>
      </c>
    </row>
    <row r="65" spans="1:9" s="2" customFormat="1" ht="25.5">
      <c r="A65" s="410"/>
      <c r="B65" s="8" t="s">
        <v>1473</v>
      </c>
      <c r="C65" s="32" t="s">
        <v>1474</v>
      </c>
      <c r="D65" s="12" t="s">
        <v>8</v>
      </c>
      <c r="E65" s="12" t="s">
        <v>391</v>
      </c>
      <c r="F65" s="404">
        <v>300000000</v>
      </c>
      <c r="G65" s="53"/>
      <c r="H65" s="12" t="s">
        <v>391</v>
      </c>
      <c r="I65" s="402">
        <v>360000000</v>
      </c>
    </row>
    <row r="66" spans="1:9" s="2" customFormat="1" ht="25.5">
      <c r="A66" s="410"/>
      <c r="B66" s="8" t="s">
        <v>1475</v>
      </c>
      <c r="C66" s="32" t="s">
        <v>1476</v>
      </c>
      <c r="D66" s="12" t="s">
        <v>8</v>
      </c>
      <c r="E66" s="12" t="s">
        <v>1477</v>
      </c>
      <c r="F66" s="404">
        <v>275000000</v>
      </c>
      <c r="G66" s="6"/>
      <c r="H66" s="12" t="s">
        <v>1477</v>
      </c>
      <c r="I66" s="402">
        <v>290000000</v>
      </c>
    </row>
    <row r="67" spans="1:9" s="2" customFormat="1" ht="25.5">
      <c r="A67" s="410"/>
      <c r="B67" s="8" t="s">
        <v>1478</v>
      </c>
      <c r="C67" s="32" t="s">
        <v>1479</v>
      </c>
      <c r="D67" s="12" t="s">
        <v>8</v>
      </c>
      <c r="E67" s="12" t="s">
        <v>1477</v>
      </c>
      <c r="F67" s="404">
        <v>180000000</v>
      </c>
      <c r="G67" s="6"/>
      <c r="H67" s="12" t="s">
        <v>1477</v>
      </c>
      <c r="I67" s="402">
        <v>198000000</v>
      </c>
    </row>
    <row r="68" spans="1:9" s="2" customFormat="1">
      <c r="A68" s="410"/>
      <c r="B68" s="8" t="s">
        <v>1480</v>
      </c>
      <c r="C68" s="32" t="s">
        <v>1481</v>
      </c>
      <c r="D68" s="12" t="s">
        <v>8</v>
      </c>
      <c r="E68" s="12" t="s">
        <v>1482</v>
      </c>
      <c r="F68" s="404">
        <v>298471300</v>
      </c>
      <c r="G68" s="6"/>
      <c r="H68" s="12" t="s">
        <v>1482</v>
      </c>
      <c r="I68" s="404">
        <v>343242000</v>
      </c>
    </row>
    <row r="69" spans="1:9" s="2" customFormat="1">
      <c r="A69" s="410"/>
      <c r="B69" s="8"/>
      <c r="C69" s="32"/>
      <c r="D69" s="12"/>
      <c r="E69" s="12"/>
      <c r="F69" s="403"/>
      <c r="G69" s="6"/>
      <c r="H69" s="12"/>
      <c r="I69" s="403"/>
    </row>
    <row r="70" spans="1:9" s="2" customFormat="1" ht="51">
      <c r="A70" s="410" t="s">
        <v>1349</v>
      </c>
      <c r="B70" s="2126" t="s">
        <v>1483</v>
      </c>
      <c r="C70" s="390" t="s">
        <v>1484</v>
      </c>
      <c r="D70" s="53"/>
      <c r="E70" s="400">
        <v>1</v>
      </c>
      <c r="F70" s="2127">
        <v>2481417000</v>
      </c>
      <c r="G70" s="6"/>
      <c r="H70" s="400">
        <v>1</v>
      </c>
      <c r="I70" s="2133">
        <v>2681880000</v>
      </c>
    </row>
    <row r="71" spans="1:9" s="2" customFormat="1" ht="38.25">
      <c r="A71" s="410"/>
      <c r="B71" s="2126"/>
      <c r="C71" s="390" t="s">
        <v>1485</v>
      </c>
      <c r="D71" s="53"/>
      <c r="E71" s="400">
        <v>1</v>
      </c>
      <c r="F71" s="2127"/>
      <c r="G71" s="6"/>
      <c r="H71" s="400">
        <v>1</v>
      </c>
      <c r="I71" s="2133"/>
    </row>
    <row r="72" spans="1:9" s="2" customFormat="1" ht="25.5">
      <c r="A72" s="410"/>
      <c r="B72" s="2129" t="s">
        <v>1486</v>
      </c>
      <c r="C72" s="32" t="s">
        <v>1487</v>
      </c>
      <c r="D72" s="12" t="s">
        <v>8</v>
      </c>
      <c r="E72" s="12" t="s">
        <v>1488</v>
      </c>
      <c r="F72" s="2131">
        <v>1320000000</v>
      </c>
      <c r="G72" s="32"/>
      <c r="H72" s="12" t="s">
        <v>1488</v>
      </c>
      <c r="I72" s="2134">
        <v>1365000000</v>
      </c>
    </row>
    <row r="73" spans="1:9" s="2" customFormat="1" ht="25.5">
      <c r="A73" s="410"/>
      <c r="B73" s="2129"/>
      <c r="C73" s="32" t="s">
        <v>1489</v>
      </c>
      <c r="D73" s="12" t="s">
        <v>8</v>
      </c>
      <c r="E73" s="12" t="s">
        <v>1490</v>
      </c>
      <c r="F73" s="2131"/>
      <c r="G73" s="32"/>
      <c r="H73" s="12" t="s">
        <v>1490</v>
      </c>
      <c r="I73" s="2134"/>
    </row>
    <row r="74" spans="1:9" s="2" customFormat="1" ht="25.5">
      <c r="A74" s="410"/>
      <c r="B74" s="2129"/>
      <c r="C74" s="32" t="s">
        <v>1491</v>
      </c>
      <c r="D74" s="12" t="s">
        <v>8</v>
      </c>
      <c r="E74" s="12" t="s">
        <v>1492</v>
      </c>
      <c r="F74" s="2131"/>
      <c r="G74" s="32"/>
      <c r="H74" s="12" t="s">
        <v>390</v>
      </c>
      <c r="I74" s="2134"/>
    </row>
    <row r="75" spans="1:9" s="2" customFormat="1" ht="38.25">
      <c r="A75" s="410"/>
      <c r="B75" s="2129"/>
      <c r="C75" s="32" t="s">
        <v>1493</v>
      </c>
      <c r="D75" s="12" t="s">
        <v>8</v>
      </c>
      <c r="E75" s="12" t="s">
        <v>389</v>
      </c>
      <c r="F75" s="2131"/>
      <c r="G75" s="32"/>
      <c r="H75" s="12" t="s">
        <v>389</v>
      </c>
      <c r="I75" s="2134"/>
    </row>
    <row r="76" spans="1:9" s="2" customFormat="1" ht="25.5">
      <c r="A76" s="410"/>
      <c r="B76" s="2129"/>
      <c r="C76" s="32" t="s">
        <v>1494</v>
      </c>
      <c r="D76" s="12" t="s">
        <v>8</v>
      </c>
      <c r="E76" s="12" t="s">
        <v>389</v>
      </c>
      <c r="F76" s="2131"/>
      <c r="G76" s="32"/>
      <c r="H76" s="12" t="s">
        <v>389</v>
      </c>
      <c r="I76" s="2134"/>
    </row>
    <row r="77" spans="1:9" s="2" customFormat="1" ht="25.5">
      <c r="A77" s="410"/>
      <c r="B77" s="2129" t="s">
        <v>1495</v>
      </c>
      <c r="C77" s="32" t="s">
        <v>1496</v>
      </c>
      <c r="D77" s="12" t="s">
        <v>8</v>
      </c>
      <c r="E77" s="12" t="s">
        <v>1060</v>
      </c>
      <c r="F77" s="2131">
        <v>641417000</v>
      </c>
      <c r="G77" s="32"/>
      <c r="H77" s="12" t="s">
        <v>1060</v>
      </c>
      <c r="I77" s="2134">
        <v>761880000</v>
      </c>
    </row>
    <row r="78" spans="1:9" s="2" customFormat="1" ht="25.5">
      <c r="A78" s="410"/>
      <c r="B78" s="2129"/>
      <c r="C78" s="32" t="s">
        <v>1497</v>
      </c>
      <c r="D78" s="12" t="s">
        <v>8</v>
      </c>
      <c r="E78" s="12" t="s">
        <v>390</v>
      </c>
      <c r="F78" s="2131"/>
      <c r="G78" s="32"/>
      <c r="H78" s="12" t="s">
        <v>430</v>
      </c>
      <c r="I78" s="2134"/>
    </row>
    <row r="79" spans="1:9" s="2" customFormat="1" ht="25.5">
      <c r="A79" s="410"/>
      <c r="B79" s="2129"/>
      <c r="C79" s="32" t="s">
        <v>1498</v>
      </c>
      <c r="D79" s="12" t="s">
        <v>8</v>
      </c>
      <c r="E79" s="12" t="s">
        <v>1490</v>
      </c>
      <c r="F79" s="2131"/>
      <c r="G79" s="32"/>
      <c r="H79" s="12" t="s">
        <v>1490</v>
      </c>
      <c r="I79" s="2134"/>
    </row>
    <row r="80" spans="1:9" s="2" customFormat="1">
      <c r="A80" s="410"/>
      <c r="B80" s="2129" t="s">
        <v>1499</v>
      </c>
      <c r="C80" s="32" t="s">
        <v>1500</v>
      </c>
      <c r="D80" s="12" t="s">
        <v>8</v>
      </c>
      <c r="E80" s="12" t="s">
        <v>389</v>
      </c>
      <c r="F80" s="2131">
        <v>395000000</v>
      </c>
      <c r="G80" s="32"/>
      <c r="H80" s="12" t="s">
        <v>389</v>
      </c>
      <c r="I80" s="2134">
        <v>420000000</v>
      </c>
    </row>
    <row r="81" spans="1:9" s="2" customFormat="1" ht="38.25">
      <c r="A81" s="410"/>
      <c r="B81" s="2129"/>
      <c r="C81" s="32" t="s">
        <v>1501</v>
      </c>
      <c r="D81" s="12" t="s">
        <v>8</v>
      </c>
      <c r="E81" s="12" t="s">
        <v>1029</v>
      </c>
      <c r="F81" s="2131"/>
      <c r="G81" s="32"/>
      <c r="H81" s="12" t="s">
        <v>1029</v>
      </c>
      <c r="I81" s="2134"/>
    </row>
    <row r="82" spans="1:9" s="2" customFormat="1" ht="25.5">
      <c r="A82" s="410"/>
      <c r="B82" s="8" t="s">
        <v>1502</v>
      </c>
      <c r="C82" s="32" t="s">
        <v>1503</v>
      </c>
      <c r="D82" s="12" t="s">
        <v>8</v>
      </c>
      <c r="E82" s="12" t="s">
        <v>1490</v>
      </c>
      <c r="F82" s="404">
        <v>125000000</v>
      </c>
      <c r="G82" s="32"/>
      <c r="H82" s="12" t="s">
        <v>1490</v>
      </c>
      <c r="I82" s="402">
        <v>135000000</v>
      </c>
    </row>
    <row r="83" spans="1:9" s="2" customFormat="1" ht="38.25">
      <c r="A83" s="410"/>
      <c r="B83" s="8" t="s">
        <v>1504</v>
      </c>
      <c r="C83" s="32" t="s">
        <v>1505</v>
      </c>
      <c r="D83" s="12" t="s">
        <v>8</v>
      </c>
      <c r="E83" s="12" t="s">
        <v>13</v>
      </c>
      <c r="F83" s="403" t="s">
        <v>13</v>
      </c>
      <c r="G83" s="32"/>
      <c r="H83" s="12" t="s">
        <v>13</v>
      </c>
      <c r="I83" s="407" t="s">
        <v>13</v>
      </c>
    </row>
    <row r="84" spans="1:9" s="13" customFormat="1">
      <c r="A84" s="2114" t="s">
        <v>9</v>
      </c>
      <c r="B84" s="2115"/>
      <c r="C84" s="2115"/>
      <c r="D84" s="2115"/>
      <c r="E84" s="2116"/>
      <c r="F84" s="417">
        <f>F8+F19+F26+F28+F30+F32+F40+F43+F59+F64+F70</f>
        <v>70420571800</v>
      </c>
      <c r="G84" s="23"/>
      <c r="H84" s="24"/>
      <c r="I84" s="417">
        <f>I8+I19+I26+I28+I30+I32+I40+I43+I59+I64+I70</f>
        <v>60907690500</v>
      </c>
    </row>
    <row r="85" spans="1:9" s="13" customFormat="1">
      <c r="A85" s="412"/>
      <c r="E85" s="16"/>
      <c r="F85" s="418"/>
      <c r="I85" s="418"/>
    </row>
    <row r="86" spans="1:9" s="13" customFormat="1">
      <c r="A86" s="412"/>
      <c r="E86" s="16"/>
      <c r="I86" s="418"/>
    </row>
    <row r="87" spans="1:9" s="13" customFormat="1">
      <c r="A87" s="412"/>
      <c r="E87" s="16"/>
      <c r="I87" s="418"/>
    </row>
    <row r="88" spans="1:9" s="13" customFormat="1">
      <c r="A88" s="412"/>
      <c r="E88" s="16"/>
      <c r="I88" s="418"/>
    </row>
  </sheetData>
  <mergeCells count="30">
    <mergeCell ref="B80:B81"/>
    <mergeCell ref="F80:F81"/>
    <mergeCell ref="I80:I81"/>
    <mergeCell ref="B72:B76"/>
    <mergeCell ref="F72:F76"/>
    <mergeCell ref="I72:I76"/>
    <mergeCell ref="B77:B79"/>
    <mergeCell ref="F77:F79"/>
    <mergeCell ref="I77:I79"/>
    <mergeCell ref="F59:F60"/>
    <mergeCell ref="I59:I60"/>
    <mergeCell ref="B70:B71"/>
    <mergeCell ref="F70:F71"/>
    <mergeCell ref="I70:I71"/>
    <mergeCell ref="G3:G4"/>
    <mergeCell ref="H3:I3"/>
    <mergeCell ref="A84:E84"/>
    <mergeCell ref="B43:B44"/>
    <mergeCell ref="F43:F47"/>
    <mergeCell ref="A3:A4"/>
    <mergeCell ref="B3:B4"/>
    <mergeCell ref="C3:C4"/>
    <mergeCell ref="D3:F3"/>
    <mergeCell ref="B36:B39"/>
    <mergeCell ref="D36:D39"/>
    <mergeCell ref="F36:F39"/>
    <mergeCell ref="G36:G39"/>
    <mergeCell ref="I36:I39"/>
    <mergeCell ref="I43:I47"/>
    <mergeCell ref="B48:B49"/>
  </mergeCells>
  <pageMargins left="0.78740157480314965" right="0.78740157480314965" top="0.98425196850393704" bottom="0.78740157480314965" header="0.31496062992125984" footer="0.31496062992125984"/>
  <pageSetup paperSize="10000" scale="65" orientation="landscape" horizontalDpi="4294967292" verticalDpi="0" r:id="rId1"/>
  <headerFooter>
    <oddFooter>&amp;L&amp;"-,Bold"&amp;12&amp;K03-024&amp;N RKPD Prov. Jambi Tahun 2019</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D83744-CB42-46E7-8CC2-60A6F673DDFB}">
  <dimension ref="A1:I99"/>
  <sheetViews>
    <sheetView zoomScale="85" zoomScaleNormal="85" workbookViewId="0">
      <selection activeCell="A8" sqref="A8"/>
    </sheetView>
  </sheetViews>
  <sheetFormatPr defaultColWidth="8.85546875" defaultRowHeight="12.75"/>
  <cols>
    <col min="1" max="1" width="6.28515625" style="425" customWidth="1"/>
    <col min="2" max="2" width="48.7109375" style="425" customWidth="1"/>
    <col min="3" max="3" width="40.7109375" style="425" customWidth="1"/>
    <col min="4" max="4" width="18.7109375" style="425" customWidth="1"/>
    <col min="5" max="5" width="18.7109375" style="16" customWidth="1"/>
    <col min="6" max="6" width="21.85546875" style="13" customWidth="1"/>
    <col min="7" max="7" width="26.42578125" style="13" customWidth="1"/>
    <col min="8" max="8" width="18.7109375" style="13" customWidth="1"/>
    <col min="9" max="9" width="18.140625" style="13" customWidth="1"/>
    <col min="10" max="16384" width="8.85546875" style="425"/>
  </cols>
  <sheetData>
    <row r="1" spans="1:9" ht="15.75">
      <c r="A1" s="593" t="s">
        <v>718</v>
      </c>
      <c r="B1" s="593"/>
      <c r="C1" s="593"/>
    </row>
    <row r="3" spans="1:9" ht="18.600000000000001" customHeight="1">
      <c r="A3" s="2096" t="s">
        <v>0</v>
      </c>
      <c r="B3" s="2097" t="s">
        <v>1</v>
      </c>
      <c r="C3" s="2097" t="s">
        <v>2</v>
      </c>
      <c r="D3" s="2096" t="s">
        <v>605</v>
      </c>
      <c r="E3" s="2096"/>
      <c r="F3" s="2096"/>
      <c r="G3" s="2097" t="s">
        <v>6</v>
      </c>
      <c r="H3" s="2097" t="s">
        <v>606</v>
      </c>
      <c r="I3" s="2097"/>
    </row>
    <row r="4" spans="1:9" ht="31.9" customHeight="1">
      <c r="A4" s="2096"/>
      <c r="B4" s="2097"/>
      <c r="C4" s="2097"/>
      <c r="D4" s="421" t="s">
        <v>3</v>
      </c>
      <c r="E4" s="422" t="s">
        <v>4</v>
      </c>
      <c r="F4" s="422" t="s">
        <v>5</v>
      </c>
      <c r="G4" s="2097"/>
      <c r="H4" s="422" t="s">
        <v>4</v>
      </c>
      <c r="I4" s="422" t="s">
        <v>5</v>
      </c>
    </row>
    <row r="5" spans="1:9" s="13" customFormat="1">
      <c r="A5" s="280">
        <v>1</v>
      </c>
      <c r="B5" s="280">
        <v>2</v>
      </c>
      <c r="C5" s="280">
        <v>3</v>
      </c>
      <c r="D5" s="280">
        <v>4</v>
      </c>
      <c r="E5" s="280">
        <v>5</v>
      </c>
      <c r="F5" s="280">
        <v>6</v>
      </c>
      <c r="G5" s="280">
        <v>7</v>
      </c>
      <c r="H5" s="280">
        <v>8</v>
      </c>
      <c r="I5" s="280">
        <v>9</v>
      </c>
    </row>
    <row r="6" spans="1:9" s="13" customFormat="1" ht="18" customHeight="1">
      <c r="A6" s="6"/>
      <c r="B6" s="6"/>
      <c r="C6" s="6"/>
      <c r="D6" s="6"/>
      <c r="E6" s="7"/>
      <c r="F6" s="6"/>
      <c r="G6" s="6"/>
      <c r="H6" s="6"/>
      <c r="I6" s="6"/>
    </row>
    <row r="7" spans="1:9" s="13" customFormat="1" ht="18" customHeight="1">
      <c r="A7" s="38" t="s">
        <v>5702</v>
      </c>
      <c r="B7" s="36"/>
      <c r="C7" s="36"/>
      <c r="D7" s="37"/>
      <c r="E7" s="37"/>
      <c r="F7" s="36"/>
      <c r="G7" s="36"/>
      <c r="H7" s="36"/>
      <c r="I7" s="36"/>
    </row>
    <row r="8" spans="1:9" s="893" customFormat="1" ht="19.899999999999999" customHeight="1">
      <c r="A8" s="53">
        <v>1</v>
      </c>
      <c r="B8" s="401" t="s">
        <v>7</v>
      </c>
      <c r="C8" s="401" t="s">
        <v>3556</v>
      </c>
      <c r="D8" s="53"/>
      <c r="E8" s="490">
        <v>1</v>
      </c>
      <c r="F8" s="491">
        <f>SUM(F9:F17)</f>
        <v>3314500000</v>
      </c>
      <c r="G8" s="53"/>
      <c r="H8" s="490">
        <v>1</v>
      </c>
      <c r="I8" s="491">
        <f>SUM(I9:I17)</f>
        <v>3500500000</v>
      </c>
    </row>
    <row r="9" spans="1:9" s="895" customFormat="1" ht="19.899999999999999" customHeight="1">
      <c r="A9" s="12"/>
      <c r="B9" s="8" t="s">
        <v>1513</v>
      </c>
      <c r="C9" s="408" t="s">
        <v>3557</v>
      </c>
      <c r="D9" s="12" t="s">
        <v>8</v>
      </c>
      <c r="E9" s="12">
        <v>200</v>
      </c>
      <c r="F9" s="894">
        <v>4500000</v>
      </c>
      <c r="G9" s="12"/>
      <c r="H9" s="12">
        <v>200</v>
      </c>
      <c r="I9" s="894">
        <v>4500000</v>
      </c>
    </row>
    <row r="10" spans="1:9" s="895" customFormat="1" ht="19.899999999999999" customHeight="1">
      <c r="A10" s="12"/>
      <c r="B10" s="8" t="s">
        <v>3558</v>
      </c>
      <c r="C10" s="408" t="s">
        <v>3559</v>
      </c>
      <c r="D10" s="12" t="s">
        <v>8</v>
      </c>
      <c r="E10" s="12">
        <v>23</v>
      </c>
      <c r="F10" s="894">
        <v>890000000</v>
      </c>
      <c r="G10" s="12"/>
      <c r="H10" s="12">
        <v>24</v>
      </c>
      <c r="I10" s="894">
        <v>900000000</v>
      </c>
    </row>
    <row r="11" spans="1:9" s="895" customFormat="1" ht="19.899999999999999" customHeight="1">
      <c r="A11" s="12"/>
      <c r="B11" s="8" t="s">
        <v>3560</v>
      </c>
      <c r="C11" s="408" t="s">
        <v>3561</v>
      </c>
      <c r="D11" s="12" t="s">
        <v>8</v>
      </c>
      <c r="E11" s="12">
        <v>12</v>
      </c>
      <c r="F11" s="894">
        <v>450000000</v>
      </c>
      <c r="G11" s="12"/>
      <c r="H11" s="12">
        <v>12</v>
      </c>
      <c r="I11" s="894">
        <v>520000000</v>
      </c>
    </row>
    <row r="12" spans="1:9" s="895" customFormat="1" ht="19.899999999999999" customHeight="1">
      <c r="A12" s="12"/>
      <c r="B12" s="8" t="s">
        <v>388</v>
      </c>
      <c r="C12" s="408" t="s">
        <v>3562</v>
      </c>
      <c r="D12" s="12" t="s">
        <v>8</v>
      </c>
      <c r="E12" s="12">
        <v>18</v>
      </c>
      <c r="F12" s="894">
        <v>450000000</v>
      </c>
      <c r="G12" s="12"/>
      <c r="H12" s="12">
        <v>18</v>
      </c>
      <c r="I12" s="894">
        <v>480000000</v>
      </c>
    </row>
    <row r="13" spans="1:9" s="895" customFormat="1" ht="19.899999999999999" customHeight="1">
      <c r="A13" s="12"/>
      <c r="B13" s="8" t="s">
        <v>1162</v>
      </c>
      <c r="C13" s="408" t="s">
        <v>3563</v>
      </c>
      <c r="D13" s="12" t="s">
        <v>8</v>
      </c>
      <c r="E13" s="12">
        <v>12</v>
      </c>
      <c r="F13" s="894">
        <v>210000000</v>
      </c>
      <c r="G13" s="12"/>
      <c r="H13" s="12">
        <v>12</v>
      </c>
      <c r="I13" s="894">
        <v>240000000</v>
      </c>
    </row>
    <row r="14" spans="1:9" s="895" customFormat="1" ht="19.899999999999999" customHeight="1">
      <c r="A14" s="12"/>
      <c r="B14" s="8" t="s">
        <v>3564</v>
      </c>
      <c r="C14" s="408" t="s">
        <v>3565</v>
      </c>
      <c r="D14" s="12" t="s">
        <v>8</v>
      </c>
      <c r="E14" s="12">
        <v>12</v>
      </c>
      <c r="F14" s="894">
        <v>230000000</v>
      </c>
      <c r="G14" s="12"/>
      <c r="H14" s="12">
        <v>12</v>
      </c>
      <c r="I14" s="894">
        <v>250000000</v>
      </c>
    </row>
    <row r="15" spans="1:9" s="895" customFormat="1" ht="19.899999999999999" customHeight="1">
      <c r="A15" s="12"/>
      <c r="B15" s="8" t="s">
        <v>3566</v>
      </c>
      <c r="C15" s="408" t="s">
        <v>3567</v>
      </c>
      <c r="D15" s="12" t="s">
        <v>8</v>
      </c>
      <c r="E15" s="12">
        <v>18</v>
      </c>
      <c r="F15" s="894">
        <v>290000000</v>
      </c>
      <c r="G15" s="12"/>
      <c r="H15" s="12">
        <v>18</v>
      </c>
      <c r="I15" s="894">
        <v>300000000</v>
      </c>
    </row>
    <row r="16" spans="1:9" s="895" customFormat="1" ht="19.899999999999999" customHeight="1">
      <c r="A16" s="12"/>
      <c r="B16" s="8" t="s">
        <v>3568</v>
      </c>
      <c r="C16" s="408" t="s">
        <v>3569</v>
      </c>
      <c r="D16" s="12" t="s">
        <v>8</v>
      </c>
      <c r="E16" s="12">
        <v>12</v>
      </c>
      <c r="F16" s="894">
        <v>90000000</v>
      </c>
      <c r="G16" s="12"/>
      <c r="H16" s="12">
        <v>12</v>
      </c>
      <c r="I16" s="894">
        <v>106000000</v>
      </c>
    </row>
    <row r="17" spans="1:9" s="895" customFormat="1" ht="19.899999999999999" customHeight="1">
      <c r="A17" s="12"/>
      <c r="B17" s="8" t="s">
        <v>1540</v>
      </c>
      <c r="C17" s="408" t="s">
        <v>3570</v>
      </c>
      <c r="D17" s="12" t="s">
        <v>8</v>
      </c>
      <c r="E17" s="12">
        <v>12</v>
      </c>
      <c r="F17" s="894">
        <v>700000000</v>
      </c>
      <c r="G17" s="12"/>
      <c r="H17" s="12">
        <v>12</v>
      </c>
      <c r="I17" s="894">
        <v>700000000</v>
      </c>
    </row>
    <row r="18" spans="1:9" s="893" customFormat="1" ht="25.5">
      <c r="A18" s="53">
        <v>2</v>
      </c>
      <c r="B18" s="401" t="s">
        <v>3439</v>
      </c>
      <c r="C18" s="401" t="s">
        <v>3571</v>
      </c>
      <c r="D18" s="53"/>
      <c r="E18" s="490">
        <v>0.04</v>
      </c>
      <c r="F18" s="491">
        <f>+SUM(F19:F23)</f>
        <v>2055000000</v>
      </c>
      <c r="G18" s="53"/>
      <c r="H18" s="490">
        <v>0.05</v>
      </c>
      <c r="I18" s="491">
        <f>+SUM(I19:I23)</f>
        <v>2180000000</v>
      </c>
    </row>
    <row r="19" spans="1:9" s="895" customFormat="1" ht="19.899999999999999" customHeight="1">
      <c r="A19" s="12"/>
      <c r="B19" s="8" t="s">
        <v>1166</v>
      </c>
      <c r="C19" s="408" t="s">
        <v>3572</v>
      </c>
      <c r="D19" s="12" t="s">
        <v>8</v>
      </c>
      <c r="E19" s="12">
        <v>45</v>
      </c>
      <c r="F19" s="894">
        <v>300000000</v>
      </c>
      <c r="G19" s="12"/>
      <c r="H19" s="12"/>
      <c r="I19" s="894">
        <v>300000000</v>
      </c>
    </row>
    <row r="20" spans="1:9" s="895" customFormat="1" ht="19.899999999999999" customHeight="1">
      <c r="A20" s="12"/>
      <c r="B20" s="8" t="s">
        <v>3573</v>
      </c>
      <c r="C20" s="408" t="s">
        <v>3562</v>
      </c>
      <c r="D20" s="12" t="s">
        <v>8</v>
      </c>
      <c r="E20" s="12">
        <v>4</v>
      </c>
      <c r="F20" s="894">
        <v>600000000</v>
      </c>
      <c r="G20" s="12"/>
      <c r="H20" s="12"/>
      <c r="I20" s="894">
        <v>600000000</v>
      </c>
    </row>
    <row r="21" spans="1:9" s="895" customFormat="1" ht="19.899999999999999" customHeight="1">
      <c r="A21" s="12" t="s">
        <v>244</v>
      </c>
      <c r="B21" s="8" t="s">
        <v>3574</v>
      </c>
      <c r="C21" s="408" t="s">
        <v>3575</v>
      </c>
      <c r="D21" s="12" t="s">
        <v>8</v>
      </c>
      <c r="E21" s="12">
        <v>2</v>
      </c>
      <c r="F21" s="894">
        <v>350000000</v>
      </c>
      <c r="G21" s="12"/>
      <c r="H21" s="12"/>
      <c r="I21" s="894">
        <v>400000000</v>
      </c>
    </row>
    <row r="22" spans="1:9" s="895" customFormat="1" ht="19.899999999999999" customHeight="1">
      <c r="A22" s="12"/>
      <c r="B22" s="8" t="s">
        <v>3576</v>
      </c>
      <c r="C22" s="408" t="s">
        <v>3577</v>
      </c>
      <c r="D22" s="12" t="s">
        <v>8</v>
      </c>
      <c r="E22" s="12">
        <v>52</v>
      </c>
      <c r="F22" s="894">
        <v>570000000</v>
      </c>
      <c r="G22" s="12"/>
      <c r="H22" s="12">
        <v>54</v>
      </c>
      <c r="I22" s="894">
        <v>600000000</v>
      </c>
    </row>
    <row r="23" spans="1:9" s="895" customFormat="1" ht="19.899999999999999" customHeight="1">
      <c r="A23" s="12"/>
      <c r="B23" s="8" t="s">
        <v>3578</v>
      </c>
      <c r="C23" s="408" t="s">
        <v>3579</v>
      </c>
      <c r="D23" s="12" t="s">
        <v>8</v>
      </c>
      <c r="E23" s="12">
        <v>150</v>
      </c>
      <c r="F23" s="894">
        <v>235000000</v>
      </c>
      <c r="G23" s="53"/>
      <c r="H23" s="12"/>
      <c r="I23" s="894">
        <v>280000000</v>
      </c>
    </row>
    <row r="24" spans="1:9" s="893" customFormat="1" ht="19.899999999999999" customHeight="1">
      <c r="A24" s="53">
        <v>3</v>
      </c>
      <c r="B24" s="401" t="s">
        <v>215</v>
      </c>
      <c r="C24" s="401" t="s">
        <v>3580</v>
      </c>
      <c r="D24" s="53"/>
      <c r="E24" s="53" t="s">
        <v>2998</v>
      </c>
      <c r="F24" s="491">
        <f>SUM(F25)</f>
        <v>125000000</v>
      </c>
      <c r="G24" s="53"/>
      <c r="H24" s="53"/>
      <c r="I24" s="491">
        <f>SUM(I25)</f>
        <v>130000000</v>
      </c>
    </row>
    <row r="25" spans="1:9" s="895" customFormat="1" ht="19.899999999999999" customHeight="1">
      <c r="A25" s="12"/>
      <c r="B25" s="8" t="s">
        <v>3581</v>
      </c>
      <c r="C25" s="408" t="s">
        <v>3582</v>
      </c>
      <c r="D25" s="12" t="s">
        <v>3583</v>
      </c>
      <c r="E25" s="12">
        <v>250</v>
      </c>
      <c r="F25" s="894">
        <v>125000000</v>
      </c>
      <c r="G25" s="12"/>
      <c r="H25" s="12"/>
      <c r="I25" s="894">
        <v>130000000</v>
      </c>
    </row>
    <row r="26" spans="1:9" s="893" customFormat="1" ht="19.899999999999999" customHeight="1">
      <c r="A26" s="53">
        <v>4</v>
      </c>
      <c r="B26" s="401" t="s">
        <v>242</v>
      </c>
      <c r="C26" s="401" t="s">
        <v>3584</v>
      </c>
      <c r="D26" s="53"/>
      <c r="E26" s="910">
        <v>0.12</v>
      </c>
      <c r="F26" s="491">
        <f>SUM(F27)</f>
        <v>125000000</v>
      </c>
      <c r="G26" s="53"/>
      <c r="H26" s="53"/>
      <c r="I26" s="491">
        <f>SUM(I27)</f>
        <v>140000000</v>
      </c>
    </row>
    <row r="27" spans="1:9" s="895" customFormat="1" ht="19.899999999999999" customHeight="1">
      <c r="A27" s="12"/>
      <c r="B27" s="8" t="s">
        <v>365</v>
      </c>
      <c r="C27" s="408" t="s">
        <v>3585</v>
      </c>
      <c r="D27" s="12" t="s">
        <v>3583</v>
      </c>
      <c r="E27" s="12">
        <v>12</v>
      </c>
      <c r="F27" s="894">
        <v>125000000</v>
      </c>
      <c r="G27" s="12"/>
      <c r="H27" s="12"/>
      <c r="I27" s="894">
        <v>140000000</v>
      </c>
    </row>
    <row r="28" spans="1:9" s="893" customFormat="1" ht="25.5">
      <c r="A28" s="53">
        <v>5</v>
      </c>
      <c r="B28" s="401" t="s">
        <v>3586</v>
      </c>
      <c r="C28" s="401" t="s">
        <v>3587</v>
      </c>
      <c r="D28" s="53"/>
      <c r="E28" s="53"/>
      <c r="F28" s="491">
        <f>SUM(F29:F30)</f>
        <v>1200000000</v>
      </c>
      <c r="G28" s="53"/>
      <c r="H28" s="53"/>
      <c r="I28" s="491">
        <f>SUM(I29:I30)</f>
        <v>1400000000</v>
      </c>
    </row>
    <row r="29" spans="1:9" s="895" customFormat="1" ht="19.899999999999999" customHeight="1">
      <c r="A29" s="12"/>
      <c r="B29" s="8" t="s">
        <v>3588</v>
      </c>
      <c r="C29" s="408" t="s">
        <v>3585</v>
      </c>
      <c r="D29" s="12" t="s">
        <v>3583</v>
      </c>
      <c r="E29" s="12">
        <v>110</v>
      </c>
      <c r="F29" s="894">
        <v>700000000</v>
      </c>
      <c r="G29" s="12"/>
      <c r="H29" s="12"/>
      <c r="I29" s="894">
        <v>800000000</v>
      </c>
    </row>
    <row r="30" spans="1:9" s="895" customFormat="1" ht="19.899999999999999" customHeight="1">
      <c r="A30" s="12"/>
      <c r="B30" s="8" t="s">
        <v>3589</v>
      </c>
      <c r="C30" s="408" t="s">
        <v>3590</v>
      </c>
      <c r="D30" s="12" t="s">
        <v>3583</v>
      </c>
      <c r="E30" s="12">
        <v>21</v>
      </c>
      <c r="F30" s="894">
        <v>500000000</v>
      </c>
      <c r="G30" s="12"/>
      <c r="H30" s="12"/>
      <c r="I30" s="894">
        <v>600000000</v>
      </c>
    </row>
    <row r="31" spans="1:9" s="893" customFormat="1" ht="25.5">
      <c r="A31" s="53">
        <v>6</v>
      </c>
      <c r="B31" s="401" t="s">
        <v>3591</v>
      </c>
      <c r="C31" s="401" t="s">
        <v>3592</v>
      </c>
      <c r="D31" s="53"/>
      <c r="E31" s="53">
        <v>10</v>
      </c>
      <c r="F31" s="491">
        <f>SUM(F32:F35)</f>
        <v>2481249440</v>
      </c>
      <c r="G31" s="53"/>
      <c r="H31" s="53"/>
      <c r="I31" s="491">
        <f>SUM(I32:I35)</f>
        <v>2562000000</v>
      </c>
    </row>
    <row r="32" spans="1:9" s="895" customFormat="1" ht="34.5" customHeight="1">
      <c r="A32" s="12"/>
      <c r="B32" s="8" t="s">
        <v>3593</v>
      </c>
      <c r="C32" s="408" t="s">
        <v>3594</v>
      </c>
      <c r="D32" s="12" t="s">
        <v>3595</v>
      </c>
      <c r="E32" s="12">
        <v>78</v>
      </c>
      <c r="F32" s="894">
        <v>1928249440</v>
      </c>
      <c r="G32" s="12"/>
      <c r="H32" s="12">
        <v>79</v>
      </c>
      <c r="I32" s="894">
        <v>2050000000</v>
      </c>
    </row>
    <row r="33" spans="1:9" s="895" customFormat="1" ht="25.5">
      <c r="A33" s="12"/>
      <c r="B33" s="8" t="s">
        <v>3596</v>
      </c>
      <c r="C33" s="408" t="s">
        <v>3597</v>
      </c>
      <c r="D33" s="12" t="s">
        <v>3583</v>
      </c>
      <c r="E33" s="12">
        <v>5</v>
      </c>
      <c r="F33" s="894">
        <v>75000000</v>
      </c>
      <c r="G33" s="12"/>
      <c r="H33" s="12"/>
      <c r="I33" s="894"/>
    </row>
    <row r="34" spans="1:9" s="895" customFormat="1" ht="93.75" customHeight="1">
      <c r="A34" s="913"/>
      <c r="B34" s="1067" t="s">
        <v>3598</v>
      </c>
      <c r="C34" s="1078" t="s">
        <v>3599</v>
      </c>
      <c r="D34" s="1079" t="s">
        <v>3583</v>
      </c>
      <c r="E34" s="1079">
        <v>15</v>
      </c>
      <c r="F34" s="1080">
        <v>478000000</v>
      </c>
      <c r="G34" s="1081" t="s">
        <v>3600</v>
      </c>
      <c r="H34" s="1079">
        <v>15</v>
      </c>
      <c r="I34" s="1080">
        <v>512000000</v>
      </c>
    </row>
    <row r="35" spans="1:9" s="895" customFormat="1" ht="19.899999999999999" customHeight="1">
      <c r="A35" s="947"/>
      <c r="B35" s="1057"/>
      <c r="C35" s="922" t="s">
        <v>3601</v>
      </c>
      <c r="D35" s="947"/>
      <c r="E35" s="947">
        <v>50</v>
      </c>
      <c r="F35" s="1082">
        <v>0</v>
      </c>
      <c r="G35" s="947"/>
      <c r="H35" s="947"/>
      <c r="I35" s="1082">
        <v>0</v>
      </c>
    </row>
    <row r="36" spans="1:9" s="893" customFormat="1" ht="25.5">
      <c r="A36" s="927">
        <v>7</v>
      </c>
      <c r="B36" s="1083" t="s">
        <v>3602</v>
      </c>
      <c r="C36" s="1083" t="s">
        <v>3603</v>
      </c>
      <c r="D36" s="927"/>
      <c r="E36" s="936">
        <v>0.16</v>
      </c>
      <c r="F36" s="1084">
        <f>SUM(F38:F57)</f>
        <v>2930249000</v>
      </c>
      <c r="G36" s="927"/>
      <c r="H36" s="927"/>
      <c r="I36" s="1084">
        <f>SUM(I38:I57)</f>
        <v>3784371000</v>
      </c>
    </row>
    <row r="37" spans="1:9" s="893" customFormat="1" ht="16.5" customHeight="1">
      <c r="A37" s="934"/>
      <c r="B37" s="1085"/>
      <c r="C37" s="1085" t="s">
        <v>3604</v>
      </c>
      <c r="D37" s="934"/>
      <c r="E37" s="934"/>
      <c r="F37" s="1086"/>
      <c r="G37" s="934"/>
      <c r="H37" s="934"/>
      <c r="I37" s="1086"/>
    </row>
    <row r="38" spans="1:9" s="895" customFormat="1" ht="228" customHeight="1">
      <c r="A38" s="913"/>
      <c r="B38" s="1067" t="s">
        <v>3605</v>
      </c>
      <c r="C38" s="1078" t="s">
        <v>3606</v>
      </c>
      <c r="D38" s="1079" t="s">
        <v>3583</v>
      </c>
      <c r="E38" s="1079">
        <v>8</v>
      </c>
      <c r="F38" s="1080">
        <v>725000000</v>
      </c>
      <c r="G38" s="1078" t="s">
        <v>3606</v>
      </c>
      <c r="H38" s="1079" t="s">
        <v>3583</v>
      </c>
      <c r="I38" s="1080">
        <v>1600000000</v>
      </c>
    </row>
    <row r="39" spans="1:9" s="895" customFormat="1" ht="51">
      <c r="A39" s="1087"/>
      <c r="B39" s="1052"/>
      <c r="C39" s="1088" t="s">
        <v>3607</v>
      </c>
      <c r="D39" s="1087"/>
      <c r="E39" s="1087">
        <v>9</v>
      </c>
      <c r="F39" s="1052"/>
      <c r="G39" s="1089" t="s">
        <v>3607</v>
      </c>
      <c r="H39" s="1087"/>
      <c r="I39" s="1090">
        <v>0</v>
      </c>
    </row>
    <row r="40" spans="1:9" s="895" customFormat="1" ht="19.899999999999999" customHeight="1">
      <c r="A40" s="1087"/>
      <c r="B40" s="1052"/>
      <c r="C40" s="1089" t="s">
        <v>3608</v>
      </c>
      <c r="D40" s="1087"/>
      <c r="E40" s="1087">
        <v>6</v>
      </c>
      <c r="F40" s="1052"/>
      <c r="G40" s="1089" t="s">
        <v>3608</v>
      </c>
      <c r="H40" s="1087"/>
      <c r="I40" s="1090">
        <v>0</v>
      </c>
    </row>
    <row r="41" spans="1:9" s="895" customFormat="1" ht="19.899999999999999" customHeight="1">
      <c r="A41" s="1087"/>
      <c r="B41" s="1052"/>
      <c r="C41" s="1089" t="s">
        <v>3609</v>
      </c>
      <c r="D41" s="1087"/>
      <c r="E41" s="1087">
        <v>3</v>
      </c>
      <c r="F41" s="1052"/>
      <c r="G41" s="1089" t="s">
        <v>3609</v>
      </c>
      <c r="H41" s="1087"/>
      <c r="I41" s="1090">
        <v>0</v>
      </c>
    </row>
    <row r="42" spans="1:9" s="895" customFormat="1" ht="19.899999999999999" customHeight="1">
      <c r="A42" s="1087"/>
      <c r="B42" s="1052"/>
      <c r="C42" s="1089" t="s">
        <v>3610</v>
      </c>
      <c r="D42" s="1087"/>
      <c r="E42" s="1087">
        <v>50</v>
      </c>
      <c r="F42" s="1052"/>
      <c r="G42" s="1089" t="s">
        <v>3610</v>
      </c>
      <c r="H42" s="1087"/>
      <c r="I42" s="1090">
        <v>0</v>
      </c>
    </row>
    <row r="43" spans="1:9" s="895" customFormat="1" ht="38.25">
      <c r="A43" s="1087"/>
      <c r="B43" s="1052"/>
      <c r="C43" s="1089" t="s">
        <v>3611</v>
      </c>
      <c r="D43" s="1087"/>
      <c r="E43" s="1087">
        <v>50</v>
      </c>
      <c r="F43" s="1052"/>
      <c r="G43" s="1089" t="s">
        <v>3611</v>
      </c>
      <c r="H43" s="1087"/>
      <c r="I43" s="1090">
        <v>0</v>
      </c>
    </row>
    <row r="44" spans="1:9" s="895" customFormat="1" ht="19.899999999999999" customHeight="1">
      <c r="A44" s="947"/>
      <c r="B44" s="1057"/>
      <c r="C44" s="922" t="s">
        <v>3612</v>
      </c>
      <c r="D44" s="947"/>
      <c r="E44" s="947">
        <v>1</v>
      </c>
      <c r="F44" s="1082">
        <v>0</v>
      </c>
      <c r="G44" s="947"/>
      <c r="H44" s="947">
        <v>1</v>
      </c>
      <c r="I44" s="1082">
        <v>0</v>
      </c>
    </row>
    <row r="45" spans="1:9" s="895" customFormat="1" ht="174.75" customHeight="1">
      <c r="A45" s="913"/>
      <c r="B45" s="1067" t="s">
        <v>3613</v>
      </c>
      <c r="C45" s="1078" t="s">
        <v>3614</v>
      </c>
      <c r="D45" s="1079" t="s">
        <v>8</v>
      </c>
      <c r="E45" s="1079">
        <v>83</v>
      </c>
      <c r="F45" s="1080">
        <v>1085370000</v>
      </c>
      <c r="G45" s="1081" t="s">
        <v>3615</v>
      </c>
      <c r="H45" s="1079">
        <v>85</v>
      </c>
      <c r="I45" s="1080">
        <v>1193907000</v>
      </c>
    </row>
    <row r="46" spans="1:9" s="895" customFormat="1" ht="19.899999999999999" customHeight="1">
      <c r="A46" s="947"/>
      <c r="B46" s="1057"/>
      <c r="C46" s="922" t="s">
        <v>3616</v>
      </c>
      <c r="D46" s="947"/>
      <c r="E46" s="947">
        <v>82</v>
      </c>
      <c r="F46" s="1090">
        <v>0</v>
      </c>
      <c r="G46" s="947"/>
      <c r="H46" s="947">
        <v>85</v>
      </c>
      <c r="I46" s="1090">
        <v>0</v>
      </c>
    </row>
    <row r="47" spans="1:9" s="895" customFormat="1" ht="19.899999999999999" customHeight="1">
      <c r="A47" s="913"/>
      <c r="B47" s="1047" t="s">
        <v>3617</v>
      </c>
      <c r="C47" s="1091" t="s">
        <v>3618</v>
      </c>
      <c r="D47" s="913" t="s">
        <v>8</v>
      </c>
      <c r="E47" s="913">
        <v>35223</v>
      </c>
      <c r="F47" s="1090">
        <v>0</v>
      </c>
      <c r="G47" s="913"/>
      <c r="H47" s="1079">
        <v>36949</v>
      </c>
      <c r="I47" s="1090">
        <v>0</v>
      </c>
    </row>
    <row r="48" spans="1:9" s="895" customFormat="1" ht="19.899999999999999" customHeight="1">
      <c r="A48" s="947"/>
      <c r="B48" s="1057"/>
      <c r="C48" s="922" t="s">
        <v>3619</v>
      </c>
      <c r="D48" s="947"/>
      <c r="E48" s="947">
        <v>42415</v>
      </c>
      <c r="F48" s="1082">
        <v>0</v>
      </c>
      <c r="G48" s="947"/>
      <c r="H48" s="1092">
        <v>46657</v>
      </c>
      <c r="I48" s="1082">
        <v>0</v>
      </c>
    </row>
    <row r="49" spans="1:9" s="895" customFormat="1" ht="256.5" customHeight="1">
      <c r="A49" s="913"/>
      <c r="B49" s="1047" t="s">
        <v>3620</v>
      </c>
      <c r="C49" s="1078" t="s">
        <v>3621</v>
      </c>
      <c r="D49" s="1079" t="s">
        <v>8</v>
      </c>
      <c r="E49" s="1079">
        <v>22000</v>
      </c>
      <c r="F49" s="1080">
        <v>790464000</v>
      </c>
      <c r="G49" s="1081" t="s">
        <v>3622</v>
      </c>
      <c r="H49" s="1079">
        <v>22500</v>
      </c>
      <c r="I49" s="1080">
        <v>990464000</v>
      </c>
    </row>
    <row r="50" spans="1:9" s="895" customFormat="1" ht="19.899999999999999" customHeight="1">
      <c r="A50" s="947"/>
      <c r="B50" s="1057"/>
      <c r="C50" s="922" t="s">
        <v>3623</v>
      </c>
      <c r="D50" s="947"/>
      <c r="E50" s="947">
        <v>3</v>
      </c>
      <c r="F50" s="1082"/>
      <c r="G50" s="947"/>
      <c r="H50" s="947">
        <v>3</v>
      </c>
      <c r="I50" s="1082">
        <v>0</v>
      </c>
    </row>
    <row r="51" spans="1:9" s="895" customFormat="1" ht="94.5" customHeight="1">
      <c r="A51" s="913"/>
      <c r="B51" s="1081" t="s">
        <v>3624</v>
      </c>
      <c r="C51" s="1078" t="s">
        <v>3625</v>
      </c>
      <c r="D51" s="1079" t="s">
        <v>8</v>
      </c>
      <c r="E51" s="1079">
        <v>1</v>
      </c>
      <c r="F51" s="1080"/>
      <c r="G51" s="1081" t="s">
        <v>3626</v>
      </c>
      <c r="H51" s="1079">
        <v>1</v>
      </c>
      <c r="I51" s="1080">
        <v>0</v>
      </c>
    </row>
    <row r="52" spans="1:9" s="895" customFormat="1" ht="19.899999999999999" customHeight="1">
      <c r="A52" s="1087"/>
      <c r="B52" s="1052"/>
      <c r="C52" s="1089" t="s">
        <v>3627</v>
      </c>
      <c r="D52" s="1087"/>
      <c r="E52" s="1087">
        <v>3</v>
      </c>
      <c r="F52" s="1090">
        <v>190000000</v>
      </c>
      <c r="G52" s="1087"/>
      <c r="H52" s="1087">
        <v>3</v>
      </c>
      <c r="I52" s="1090">
        <v>0</v>
      </c>
    </row>
    <row r="53" spans="1:9" s="895" customFormat="1" ht="19.899999999999999" customHeight="1">
      <c r="A53" s="1087"/>
      <c r="B53" s="1052"/>
      <c r="C53" s="1089" t="s">
        <v>3628</v>
      </c>
      <c r="D53" s="1087"/>
      <c r="E53" s="1087">
        <v>1</v>
      </c>
      <c r="F53" s="1090">
        <v>71815000</v>
      </c>
      <c r="G53" s="1087"/>
      <c r="H53" s="1087">
        <v>1</v>
      </c>
      <c r="I53" s="1090">
        <v>0</v>
      </c>
    </row>
    <row r="54" spans="1:9" s="895" customFormat="1" ht="19.899999999999999" customHeight="1">
      <c r="A54" s="1087"/>
      <c r="B54" s="1052"/>
      <c r="C54" s="1089" t="s">
        <v>3629</v>
      </c>
      <c r="D54" s="1087"/>
      <c r="E54" s="1087">
        <v>1</v>
      </c>
      <c r="F54" s="1090">
        <v>67600000</v>
      </c>
      <c r="G54" s="1087"/>
      <c r="H54" s="1087">
        <v>1</v>
      </c>
      <c r="I54" s="1090">
        <v>0</v>
      </c>
    </row>
    <row r="55" spans="1:9" s="895" customFormat="1" ht="19.899999999999999" customHeight="1">
      <c r="A55" s="1087"/>
      <c r="B55" s="1052"/>
      <c r="C55" s="1089" t="s">
        <v>3630</v>
      </c>
      <c r="D55" s="1087"/>
      <c r="E55" s="1087">
        <v>3</v>
      </c>
      <c r="F55" s="1090">
        <v>0</v>
      </c>
      <c r="G55" s="1087"/>
      <c r="H55" s="1087">
        <v>3</v>
      </c>
      <c r="I55" s="1090">
        <v>0</v>
      </c>
    </row>
    <row r="56" spans="1:9" s="895" customFormat="1" ht="19.899999999999999" customHeight="1">
      <c r="A56" s="947"/>
      <c r="B56" s="1057"/>
      <c r="C56" s="922" t="s">
        <v>3631</v>
      </c>
      <c r="D56" s="947"/>
      <c r="E56" s="947">
        <v>5</v>
      </c>
      <c r="F56" s="1082">
        <v>0</v>
      </c>
      <c r="G56" s="947"/>
      <c r="H56" s="947">
        <v>5</v>
      </c>
      <c r="I56" s="1082">
        <v>0</v>
      </c>
    </row>
    <row r="57" spans="1:9" s="895" customFormat="1" ht="25.5">
      <c r="A57" s="12"/>
      <c r="B57" s="8" t="s">
        <v>3632</v>
      </c>
      <c r="C57" s="408" t="s">
        <v>3633</v>
      </c>
      <c r="D57" s="12" t="s">
        <v>8</v>
      </c>
      <c r="E57" s="12">
        <v>10000</v>
      </c>
      <c r="F57" s="894">
        <v>0</v>
      </c>
      <c r="G57" s="12"/>
      <c r="H57" s="12">
        <v>10000</v>
      </c>
      <c r="I57" s="894">
        <v>0</v>
      </c>
    </row>
    <row r="58" spans="1:9" s="893" customFormat="1" ht="19.899999999999999" customHeight="1">
      <c r="A58" s="53">
        <v>8</v>
      </c>
      <c r="B58" s="401" t="s">
        <v>3634</v>
      </c>
      <c r="C58" s="401" t="s">
        <v>3635</v>
      </c>
      <c r="D58" s="53"/>
      <c r="E58" s="910">
        <v>0.15</v>
      </c>
      <c r="F58" s="491">
        <f>SUM(F59:F62)</f>
        <v>1593410000</v>
      </c>
      <c r="G58" s="53"/>
      <c r="H58" s="910" t="s">
        <v>244</v>
      </c>
      <c r="I58" s="491">
        <f>SUM(I59:I62)</f>
        <v>1800000000</v>
      </c>
    </row>
    <row r="59" spans="1:9" s="895" customFormat="1" ht="63.75">
      <c r="A59" s="913"/>
      <c r="B59" s="47" t="s">
        <v>3636</v>
      </c>
      <c r="C59" s="1078" t="s">
        <v>3637</v>
      </c>
      <c r="D59" s="913" t="s">
        <v>8</v>
      </c>
      <c r="E59" s="1079">
        <v>4</v>
      </c>
      <c r="F59" s="1080">
        <v>619410000</v>
      </c>
      <c r="G59" s="1081" t="s">
        <v>3638</v>
      </c>
      <c r="H59" s="1079">
        <v>4</v>
      </c>
      <c r="I59" s="1080">
        <v>700000000</v>
      </c>
    </row>
    <row r="60" spans="1:9" s="895" customFormat="1" ht="19.899999999999999" customHeight="1">
      <c r="A60" s="947"/>
      <c r="B60" s="1057"/>
      <c r="C60" s="922" t="s">
        <v>3639</v>
      </c>
      <c r="D60" s="947"/>
      <c r="E60" s="947">
        <v>27</v>
      </c>
      <c r="F60" s="1082"/>
      <c r="G60" s="947"/>
      <c r="H60" s="947">
        <v>30</v>
      </c>
      <c r="I60" s="1082"/>
    </row>
    <row r="61" spans="1:9" s="895" customFormat="1" ht="30.75" customHeight="1">
      <c r="A61" s="12"/>
      <c r="B61" s="8" t="s">
        <v>3640</v>
      </c>
      <c r="C61" s="408" t="s">
        <v>3641</v>
      </c>
      <c r="D61" s="12" t="s">
        <v>8</v>
      </c>
      <c r="E61" s="12">
        <v>2</v>
      </c>
      <c r="F61" s="894">
        <v>300000000</v>
      </c>
      <c r="G61" s="12"/>
      <c r="H61" s="12">
        <v>2</v>
      </c>
      <c r="I61" s="894">
        <v>400000000</v>
      </c>
    </row>
    <row r="62" spans="1:9" s="895" customFormat="1" ht="28.5" customHeight="1">
      <c r="A62" s="913"/>
      <c r="B62" s="1047" t="s">
        <v>3642</v>
      </c>
      <c r="C62" s="1091" t="s">
        <v>3643</v>
      </c>
      <c r="D62" s="913" t="s">
        <v>8</v>
      </c>
      <c r="E62" s="1093">
        <v>20</v>
      </c>
      <c r="F62" s="1094">
        <v>674000000</v>
      </c>
      <c r="G62" s="913"/>
      <c r="H62" s="913">
        <v>21</v>
      </c>
      <c r="I62" s="1094">
        <v>700000000</v>
      </c>
    </row>
    <row r="63" spans="1:9" s="895" customFormat="1" ht="15" customHeight="1">
      <c r="A63" s="1087"/>
      <c r="B63" s="1052"/>
      <c r="C63" s="1089" t="s">
        <v>3644</v>
      </c>
      <c r="D63" s="1087"/>
      <c r="E63" s="1095">
        <v>1</v>
      </c>
      <c r="F63" s="1090"/>
      <c r="G63" s="1087"/>
      <c r="H63" s="1087"/>
      <c r="I63" s="1090"/>
    </row>
    <row r="64" spans="1:9" s="895" customFormat="1" ht="19.5" customHeight="1">
      <c r="A64" s="947"/>
      <c r="B64" s="1057"/>
      <c r="C64" s="922" t="s">
        <v>3645</v>
      </c>
      <c r="D64" s="947"/>
      <c r="E64" s="1096">
        <v>8</v>
      </c>
      <c r="F64" s="1082"/>
      <c r="G64" s="947"/>
      <c r="H64" s="947"/>
      <c r="I64" s="1082"/>
    </row>
    <row r="65" spans="1:9" s="893" customFormat="1" ht="19.899999999999999" customHeight="1">
      <c r="A65" s="53">
        <v>9</v>
      </c>
      <c r="B65" s="401" t="s">
        <v>3646</v>
      </c>
      <c r="C65" s="401" t="s">
        <v>3647</v>
      </c>
      <c r="D65" s="53"/>
      <c r="E65" s="490">
        <v>0.15</v>
      </c>
      <c r="F65" s="491">
        <v>6690000000</v>
      </c>
      <c r="G65" s="53"/>
      <c r="H65" s="910">
        <v>0.18</v>
      </c>
      <c r="I65" s="491">
        <v>7850000000</v>
      </c>
    </row>
    <row r="66" spans="1:9" s="895" customFormat="1" ht="51">
      <c r="A66" s="913"/>
      <c r="B66" s="1067" t="s">
        <v>3648</v>
      </c>
      <c r="C66" s="1078" t="s">
        <v>3649</v>
      </c>
      <c r="D66" s="1079" t="s">
        <v>8</v>
      </c>
      <c r="E66" s="1079">
        <v>35000</v>
      </c>
      <c r="F66" s="1080"/>
      <c r="G66" s="1081" t="s">
        <v>3650</v>
      </c>
      <c r="H66" s="1079">
        <v>36000</v>
      </c>
      <c r="I66" s="1080"/>
    </row>
    <row r="67" spans="1:9" s="895" customFormat="1" ht="27" customHeight="1">
      <c r="A67" s="947"/>
      <c r="B67" s="1057"/>
      <c r="C67" s="1097" t="s">
        <v>3651</v>
      </c>
      <c r="D67" s="1092"/>
      <c r="E67" s="1092">
        <v>5</v>
      </c>
      <c r="F67" s="1098"/>
      <c r="G67" s="1092"/>
      <c r="H67" s="1092">
        <v>5</v>
      </c>
      <c r="I67" s="1098"/>
    </row>
    <row r="68" spans="1:9" s="895" customFormat="1" ht="30" customHeight="1">
      <c r="A68" s="12"/>
      <c r="B68" s="47" t="s">
        <v>3652</v>
      </c>
      <c r="C68" s="1099" t="s">
        <v>3653</v>
      </c>
      <c r="D68" s="1079" t="s">
        <v>8</v>
      </c>
      <c r="E68" s="903">
        <v>75</v>
      </c>
      <c r="F68" s="1100"/>
      <c r="G68" s="903"/>
      <c r="H68" s="903">
        <v>75</v>
      </c>
      <c r="I68" s="1100"/>
    </row>
    <row r="69" spans="1:9" s="895" customFormat="1" ht="25.5">
      <c r="A69" s="12"/>
      <c r="B69" s="47" t="s">
        <v>3654</v>
      </c>
      <c r="C69" s="1099" t="s">
        <v>3655</v>
      </c>
      <c r="D69" s="1079" t="s">
        <v>8</v>
      </c>
      <c r="E69" s="903">
        <v>4</v>
      </c>
      <c r="F69" s="1100"/>
      <c r="G69" s="903"/>
      <c r="H69" s="903">
        <v>4</v>
      </c>
      <c r="I69" s="1100"/>
    </row>
    <row r="70" spans="1:9" s="895" customFormat="1" ht="25.5">
      <c r="A70" s="12"/>
      <c r="B70" s="47" t="s">
        <v>3656</v>
      </c>
      <c r="C70" s="1099" t="s">
        <v>3657</v>
      </c>
      <c r="D70" s="1079" t="s">
        <v>8</v>
      </c>
      <c r="E70" s="903">
        <v>50</v>
      </c>
      <c r="F70" s="1100"/>
      <c r="G70" s="903"/>
      <c r="H70" s="903">
        <v>50</v>
      </c>
      <c r="I70" s="1100"/>
    </row>
    <row r="71" spans="1:9" s="895" customFormat="1" ht="189.75" customHeight="1">
      <c r="A71" s="913"/>
      <c r="B71" s="1067" t="s">
        <v>3658</v>
      </c>
      <c r="C71" s="1078" t="s">
        <v>3659</v>
      </c>
      <c r="D71" s="1079" t="s">
        <v>8</v>
      </c>
      <c r="E71" s="1079">
        <v>12</v>
      </c>
      <c r="F71" s="1080"/>
      <c r="G71" s="1079" t="s">
        <v>3660</v>
      </c>
      <c r="H71" s="1079">
        <v>12</v>
      </c>
      <c r="I71" s="1080"/>
    </row>
    <row r="72" spans="1:9" s="895" customFormat="1" ht="25.5">
      <c r="A72" s="947"/>
      <c r="B72" s="1101"/>
      <c r="C72" s="1097" t="s">
        <v>3661</v>
      </c>
      <c r="D72" s="1092"/>
      <c r="E72" s="1092">
        <v>20000</v>
      </c>
      <c r="F72" s="1098"/>
      <c r="G72" s="1092"/>
      <c r="H72" s="1092">
        <v>20500</v>
      </c>
      <c r="I72" s="1098"/>
    </row>
    <row r="73" spans="1:9" s="1106" customFormat="1" ht="25.5">
      <c r="A73" s="1102" t="s">
        <v>244</v>
      </c>
      <c r="B73" s="1103" t="s">
        <v>3662</v>
      </c>
      <c r="C73" s="1103" t="s">
        <v>3663</v>
      </c>
      <c r="D73" s="1102"/>
      <c r="E73" s="1104">
        <v>0.19</v>
      </c>
      <c r="F73" s="1105">
        <f>SUM(F74:F83)</f>
        <v>4400000000</v>
      </c>
      <c r="G73" s="1102"/>
      <c r="H73" s="1104">
        <v>0.19</v>
      </c>
      <c r="I73" s="1105">
        <f>SUM(I74:I83)</f>
        <v>4800000000</v>
      </c>
    </row>
    <row r="74" spans="1:9" s="895" customFormat="1" ht="38.25">
      <c r="A74" s="12"/>
      <c r="B74" s="47" t="s">
        <v>3664</v>
      </c>
      <c r="C74" s="408" t="s">
        <v>3665</v>
      </c>
      <c r="D74" s="12" t="s">
        <v>8</v>
      </c>
      <c r="E74" s="12">
        <v>1</v>
      </c>
      <c r="F74" s="1094">
        <v>400000000</v>
      </c>
      <c r="G74" s="12" t="s">
        <v>3666</v>
      </c>
      <c r="H74" s="12">
        <v>1</v>
      </c>
      <c r="I74" s="1094">
        <v>400000000</v>
      </c>
    </row>
    <row r="75" spans="1:9" s="895" customFormat="1" ht="25.5">
      <c r="A75" s="12"/>
      <c r="B75" s="8"/>
      <c r="C75" s="408" t="s">
        <v>3667</v>
      </c>
      <c r="D75" s="12"/>
      <c r="E75" s="12">
        <v>1</v>
      </c>
      <c r="F75" s="1090"/>
      <c r="G75" s="12"/>
      <c r="H75" s="12">
        <v>1</v>
      </c>
      <c r="I75" s="1090"/>
    </row>
    <row r="76" spans="1:9" s="895" customFormat="1" ht="25.5">
      <c r="A76" s="12"/>
      <c r="B76" s="8"/>
      <c r="C76" s="408" t="s">
        <v>3668</v>
      </c>
      <c r="D76" s="12"/>
      <c r="E76" s="12">
        <v>1</v>
      </c>
      <c r="F76" s="1090"/>
      <c r="G76" s="12"/>
      <c r="H76" s="12">
        <v>1</v>
      </c>
      <c r="I76" s="1090"/>
    </row>
    <row r="77" spans="1:9" s="895" customFormat="1" ht="19.899999999999999" customHeight="1">
      <c r="A77" s="12"/>
      <c r="B77" s="8"/>
      <c r="C77" s="408" t="s">
        <v>3669</v>
      </c>
      <c r="D77" s="12"/>
      <c r="E77" s="12">
        <v>1</v>
      </c>
      <c r="F77" s="1090"/>
      <c r="G77" s="12"/>
      <c r="H77" s="12">
        <v>1</v>
      </c>
      <c r="I77" s="1090"/>
    </row>
    <row r="78" spans="1:9" s="895" customFormat="1" ht="25.5">
      <c r="A78" s="12"/>
      <c r="B78" s="8"/>
      <c r="C78" s="408" t="s">
        <v>3670</v>
      </c>
      <c r="D78" s="12"/>
      <c r="E78" s="12">
        <v>1</v>
      </c>
      <c r="F78" s="1090"/>
      <c r="G78" s="12"/>
      <c r="H78" s="12">
        <v>1</v>
      </c>
      <c r="I78" s="1090"/>
    </row>
    <row r="79" spans="1:9" s="895" customFormat="1" ht="19.899999999999999" customHeight="1">
      <c r="A79" s="12"/>
      <c r="B79" s="8"/>
      <c r="C79" s="408" t="s">
        <v>3671</v>
      </c>
      <c r="D79" s="12"/>
      <c r="E79" s="12">
        <v>80</v>
      </c>
      <c r="F79" s="1082"/>
      <c r="G79" s="12"/>
      <c r="H79" s="12">
        <v>80</v>
      </c>
      <c r="I79" s="1082"/>
    </row>
    <row r="80" spans="1:9" s="895" customFormat="1" ht="19.899999999999999" customHeight="1">
      <c r="A80" s="12"/>
      <c r="B80" s="8"/>
      <c r="C80" s="408" t="s">
        <v>3672</v>
      </c>
      <c r="D80" s="12"/>
      <c r="E80" s="12">
        <v>1</v>
      </c>
      <c r="F80" s="1094">
        <v>1000000000</v>
      </c>
      <c r="G80" s="12"/>
      <c r="H80" s="12">
        <v>1</v>
      </c>
      <c r="I80" s="1094">
        <v>1200000000</v>
      </c>
    </row>
    <row r="81" spans="1:9" s="895" customFormat="1" ht="19.899999999999999" customHeight="1">
      <c r="A81" s="12"/>
      <c r="B81" s="8"/>
      <c r="C81" s="408" t="s">
        <v>3673</v>
      </c>
      <c r="D81" s="12"/>
      <c r="E81" s="12">
        <v>7000</v>
      </c>
      <c r="F81" s="1090"/>
      <c r="G81" s="12"/>
      <c r="H81" s="12">
        <v>7500</v>
      </c>
      <c r="I81" s="1090"/>
    </row>
    <row r="82" spans="1:9" s="895" customFormat="1" ht="19.899999999999999" customHeight="1">
      <c r="A82" s="12"/>
      <c r="B82" s="8"/>
      <c r="C82" s="408" t="s">
        <v>3674</v>
      </c>
      <c r="D82" s="12"/>
      <c r="E82" s="12">
        <v>930500</v>
      </c>
      <c r="F82" s="1082"/>
      <c r="G82" s="12"/>
      <c r="H82" s="12">
        <v>934500</v>
      </c>
      <c r="I82" s="1082"/>
    </row>
    <row r="83" spans="1:9" s="895" customFormat="1" ht="25.5">
      <c r="A83" s="12"/>
      <c r="B83" s="193" t="s">
        <v>3675</v>
      </c>
      <c r="C83" s="1099" t="s">
        <v>3676</v>
      </c>
      <c r="D83" s="903" t="s">
        <v>3583</v>
      </c>
      <c r="E83" s="903">
        <v>1</v>
      </c>
      <c r="F83" s="1100">
        <v>3000000000</v>
      </c>
      <c r="G83" s="903"/>
      <c r="H83" s="903">
        <v>1</v>
      </c>
      <c r="I83" s="1100">
        <v>3200000000</v>
      </c>
    </row>
    <row r="84" spans="1:9" s="893" customFormat="1" ht="19.899999999999999" customHeight="1">
      <c r="A84" s="53">
        <v>11</v>
      </c>
      <c r="B84" s="401" t="s">
        <v>3677</v>
      </c>
      <c r="C84" s="401" t="s">
        <v>3678</v>
      </c>
      <c r="D84" s="53"/>
      <c r="E84" s="910">
        <v>0.19</v>
      </c>
      <c r="F84" s="491">
        <f>SUM(F85:F95)</f>
        <v>3175000000</v>
      </c>
      <c r="G84" s="53"/>
      <c r="H84" s="910">
        <v>0.19</v>
      </c>
      <c r="I84" s="491">
        <f>SUM(I85:I95)</f>
        <v>3350000000</v>
      </c>
    </row>
    <row r="85" spans="1:9" s="895" customFormat="1">
      <c r="A85" s="12"/>
      <c r="B85" s="8" t="s">
        <v>3679</v>
      </c>
      <c r="C85" s="408" t="s">
        <v>3680</v>
      </c>
      <c r="D85" s="12" t="s">
        <v>3583</v>
      </c>
      <c r="E85" s="12">
        <v>1</v>
      </c>
      <c r="F85" s="894">
        <v>350000000</v>
      </c>
      <c r="G85" s="12" t="s">
        <v>3681</v>
      </c>
      <c r="H85" s="12">
        <v>1</v>
      </c>
      <c r="I85" s="894">
        <v>400000000</v>
      </c>
    </row>
    <row r="86" spans="1:9" s="895" customFormat="1" ht="25.5">
      <c r="A86" s="12"/>
      <c r="B86" s="8" t="s">
        <v>3682</v>
      </c>
      <c r="C86" s="408" t="s">
        <v>3683</v>
      </c>
      <c r="D86" s="12"/>
      <c r="E86" s="12">
        <v>100</v>
      </c>
      <c r="F86" s="894">
        <v>400000000</v>
      </c>
      <c r="G86" s="12" t="s">
        <v>3684</v>
      </c>
      <c r="H86" s="12">
        <v>100</v>
      </c>
      <c r="I86" s="894">
        <v>500000000</v>
      </c>
    </row>
    <row r="87" spans="1:9" s="895" customFormat="1" ht="38.25">
      <c r="A87" s="12"/>
      <c r="B87" s="1081" t="s">
        <v>3682</v>
      </c>
      <c r="C87" s="1078" t="s">
        <v>3685</v>
      </c>
      <c r="D87" s="1079"/>
      <c r="E87" s="1079">
        <v>50</v>
      </c>
      <c r="F87" s="1080">
        <v>450000000</v>
      </c>
      <c r="G87" s="1081" t="s">
        <v>3686</v>
      </c>
      <c r="H87" s="1079">
        <v>50</v>
      </c>
      <c r="I87" s="1080">
        <v>500000000</v>
      </c>
    </row>
    <row r="88" spans="1:9" s="895" customFormat="1" ht="102">
      <c r="A88" s="12"/>
      <c r="B88" s="1107"/>
      <c r="C88" s="1088" t="s">
        <v>3687</v>
      </c>
      <c r="D88" s="1108"/>
      <c r="E88" s="1108">
        <v>25</v>
      </c>
      <c r="F88" s="1109">
        <v>340000000</v>
      </c>
      <c r="G88" s="1107" t="s">
        <v>3688</v>
      </c>
      <c r="H88" s="1108">
        <v>25</v>
      </c>
      <c r="I88" s="1109">
        <v>400000000</v>
      </c>
    </row>
    <row r="89" spans="1:9" s="895" customFormat="1" ht="51">
      <c r="A89" s="12"/>
      <c r="B89" s="1107"/>
      <c r="C89" s="1088" t="s">
        <v>3689</v>
      </c>
      <c r="D89" s="1108"/>
      <c r="E89" s="1108">
        <v>30</v>
      </c>
      <c r="F89" s="1109">
        <v>150000000</v>
      </c>
      <c r="G89" s="1107" t="s">
        <v>3690</v>
      </c>
      <c r="H89" s="1108">
        <v>30</v>
      </c>
      <c r="I89" s="1109">
        <v>250000000</v>
      </c>
    </row>
    <row r="90" spans="1:9" s="895" customFormat="1" ht="31.5" customHeight="1">
      <c r="A90" s="12"/>
      <c r="B90" s="1107"/>
      <c r="C90" s="1088" t="s">
        <v>3691</v>
      </c>
      <c r="D90" s="1108"/>
      <c r="E90" s="1108">
        <v>2</v>
      </c>
      <c r="F90" s="1109">
        <v>210000000</v>
      </c>
      <c r="G90" s="1107" t="s">
        <v>3692</v>
      </c>
      <c r="H90" s="1108">
        <v>2</v>
      </c>
      <c r="I90" s="1109">
        <v>250000000</v>
      </c>
    </row>
    <row r="91" spans="1:9" s="895" customFormat="1" ht="30.75" customHeight="1">
      <c r="A91" s="12"/>
      <c r="B91" s="1107"/>
      <c r="C91" s="1088" t="s">
        <v>3693</v>
      </c>
      <c r="D91" s="1108"/>
      <c r="E91" s="1108">
        <v>2</v>
      </c>
      <c r="F91" s="1109">
        <v>450000000</v>
      </c>
      <c r="G91" s="1107" t="s">
        <v>3694</v>
      </c>
      <c r="H91" s="1108">
        <v>2</v>
      </c>
      <c r="I91" s="1109">
        <v>0</v>
      </c>
    </row>
    <row r="92" spans="1:9" s="895" customFormat="1" ht="38.25">
      <c r="A92" s="12"/>
      <c r="B92" s="1107"/>
      <c r="C92" s="1088" t="s">
        <v>3695</v>
      </c>
      <c r="D92" s="1108"/>
      <c r="E92" s="1108">
        <v>50</v>
      </c>
      <c r="F92" s="1109">
        <v>125000000</v>
      </c>
      <c r="G92" s="1107" t="s">
        <v>3696</v>
      </c>
      <c r="H92" s="1108">
        <v>50</v>
      </c>
      <c r="I92" s="1109">
        <v>200000000</v>
      </c>
    </row>
    <row r="93" spans="1:9" s="895" customFormat="1" ht="25.5">
      <c r="A93" s="12"/>
      <c r="B93" s="1107"/>
      <c r="C93" s="1088" t="s">
        <v>3697</v>
      </c>
      <c r="D93" s="1108"/>
      <c r="E93" s="1108">
        <v>40</v>
      </c>
      <c r="F93" s="1109">
        <v>300000000</v>
      </c>
      <c r="G93" s="1107" t="s">
        <v>3698</v>
      </c>
      <c r="H93" s="1108">
        <v>40</v>
      </c>
      <c r="I93" s="1109">
        <v>400000000</v>
      </c>
    </row>
    <row r="94" spans="1:9" s="895" customFormat="1" ht="25.5">
      <c r="A94" s="12"/>
      <c r="B94" s="1107"/>
      <c r="C94" s="1088" t="s">
        <v>3699</v>
      </c>
      <c r="D94" s="1108"/>
      <c r="E94" s="1108">
        <v>38</v>
      </c>
      <c r="F94" s="1109">
        <v>400000000</v>
      </c>
      <c r="G94" s="1107" t="s">
        <v>3700</v>
      </c>
      <c r="H94" s="1108">
        <v>40</v>
      </c>
      <c r="I94" s="1109">
        <v>450000000</v>
      </c>
    </row>
    <row r="95" spans="1:9" s="895" customFormat="1" ht="19.899999999999999" customHeight="1">
      <c r="A95" s="12"/>
      <c r="B95" s="1101"/>
      <c r="C95" s="1097" t="s">
        <v>3701</v>
      </c>
      <c r="D95" s="1092"/>
      <c r="E95" s="1092">
        <v>3</v>
      </c>
      <c r="F95" s="1098">
        <v>0</v>
      </c>
      <c r="G95" s="1092"/>
      <c r="H95" s="1092">
        <v>3</v>
      </c>
      <c r="I95" s="1098">
        <v>0</v>
      </c>
    </row>
    <row r="96" spans="1:9" s="13" customFormat="1" ht="19.899999999999999" customHeight="1">
      <c r="A96" s="2085" t="s">
        <v>9</v>
      </c>
      <c r="B96" s="2085"/>
      <c r="C96" s="2085"/>
      <c r="D96" s="2085"/>
      <c r="E96" s="2085"/>
      <c r="F96" s="41">
        <f>F84+F73+F65+F58+F36+F31+F28+F26+F24+F18+F8</f>
        <v>28089408440</v>
      </c>
      <c r="G96" s="40" t="s">
        <v>244</v>
      </c>
      <c r="H96" s="673"/>
      <c r="I96" s="41">
        <f>I84+I73+I65+I58+I36+I31+I28+I26+I24+I18+I8</f>
        <v>31496871000</v>
      </c>
    </row>
    <row r="97" spans="5:5" s="13" customFormat="1">
      <c r="E97" s="16"/>
    </row>
    <row r="98" spans="5:5" s="13" customFormat="1">
      <c r="E98" s="16"/>
    </row>
    <row r="99" spans="5:5" s="13" customFormat="1">
      <c r="E99" s="16"/>
    </row>
  </sheetData>
  <mergeCells count="7">
    <mergeCell ref="G3:G4"/>
    <mergeCell ref="H3:I3"/>
    <mergeCell ref="A96:E96"/>
    <mergeCell ref="A3:A4"/>
    <mergeCell ref="B3:B4"/>
    <mergeCell ref="C3:C4"/>
    <mergeCell ref="D3:F3"/>
  </mergeCells>
  <pageMargins left="0.78740157480314965" right="0.78740157480314965" top="0.98425196850393704" bottom="0.78740157480314965" header="0.31496062992125984" footer="0.31496062992125984"/>
  <pageSetup paperSize="10000" scale="65" orientation="landscape" horizontalDpi="4294967292" verticalDpi="0" r:id="rId1"/>
  <headerFooter>
    <oddFooter>&amp;L&amp;"-,Bold"&amp;12&amp;K03-024&amp;N RKPD Prov. Jambi Tahun 2019</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50"/>
  </sheetPr>
  <dimension ref="A1:I57"/>
  <sheetViews>
    <sheetView topLeftCell="A31" zoomScale="90" zoomScaleNormal="90" workbookViewId="0">
      <selection activeCell="A3" sqref="A3:F52"/>
    </sheetView>
  </sheetViews>
  <sheetFormatPr defaultColWidth="8.85546875" defaultRowHeight="12.75"/>
  <cols>
    <col min="1" max="1" width="6.28515625" style="17" customWidth="1"/>
    <col min="2" max="2" width="48.7109375" style="17" customWidth="1"/>
    <col min="3" max="3" width="37.85546875" style="17" customWidth="1"/>
    <col min="4" max="4" width="18.7109375" style="17" customWidth="1"/>
    <col min="5" max="5" width="18.7109375" style="14" customWidth="1"/>
    <col min="6" max="6" width="26.7109375" style="17" customWidth="1"/>
    <col min="7" max="7" width="20.7109375" style="17" customWidth="1"/>
    <col min="8" max="8" width="18.7109375" style="17" customWidth="1"/>
    <col min="9" max="9" width="26.7109375" style="17" customWidth="1"/>
    <col min="10" max="16384" width="8.85546875" style="17"/>
  </cols>
  <sheetData>
    <row r="1" spans="1:9" ht="15.75">
      <c r="A1" s="4" t="s">
        <v>718</v>
      </c>
      <c r="B1" s="168"/>
      <c r="C1" s="168"/>
    </row>
    <row r="3" spans="1:9" ht="18.600000000000001" customHeight="1">
      <c r="A3" s="2085" t="s">
        <v>0</v>
      </c>
      <c r="B3" s="2084" t="s">
        <v>1</v>
      </c>
      <c r="C3" s="2084" t="s">
        <v>2</v>
      </c>
      <c r="D3" s="2085" t="s">
        <v>605</v>
      </c>
      <c r="E3" s="2085"/>
      <c r="F3" s="2085"/>
      <c r="G3" s="2084" t="s">
        <v>6</v>
      </c>
      <c r="H3" s="2084" t="s">
        <v>606</v>
      </c>
      <c r="I3" s="2084"/>
    </row>
    <row r="4" spans="1:9" ht="31.9" customHeight="1">
      <c r="A4" s="2085"/>
      <c r="B4" s="2084"/>
      <c r="C4" s="2084"/>
      <c r="D4" s="54" t="s">
        <v>3</v>
      </c>
      <c r="E4" s="53" t="s">
        <v>4</v>
      </c>
      <c r="F4" s="53" t="s">
        <v>5</v>
      </c>
      <c r="G4" s="2084"/>
      <c r="H4" s="53" t="s">
        <v>4</v>
      </c>
      <c r="I4" s="53" t="s">
        <v>5</v>
      </c>
    </row>
    <row r="5" spans="1:9">
      <c r="A5" s="15">
        <v>1</v>
      </c>
      <c r="B5" s="15">
        <v>2</v>
      </c>
      <c r="C5" s="15">
        <v>3</v>
      </c>
      <c r="D5" s="15">
        <v>4</v>
      </c>
      <c r="E5" s="15">
        <v>5</v>
      </c>
      <c r="F5" s="15">
        <v>6</v>
      </c>
      <c r="G5" s="15">
        <v>7</v>
      </c>
      <c r="H5" s="15">
        <v>8</v>
      </c>
      <c r="I5" s="15">
        <v>9</v>
      </c>
    </row>
    <row r="6" spans="1:9" s="13" customFormat="1" ht="18" customHeight="1">
      <c r="A6" s="6"/>
      <c r="B6" s="6"/>
      <c r="C6" s="6"/>
      <c r="D6" s="6"/>
      <c r="E6" s="7"/>
      <c r="F6" s="6"/>
      <c r="G6" s="6"/>
      <c r="H6" s="6"/>
      <c r="I6" s="6"/>
    </row>
    <row r="7" spans="1:9" s="13" customFormat="1" ht="18" customHeight="1">
      <c r="A7" s="38" t="s">
        <v>1233</v>
      </c>
      <c r="B7" s="36"/>
      <c r="C7" s="36"/>
      <c r="D7" s="36"/>
      <c r="E7" s="37"/>
      <c r="F7" s="36"/>
      <c r="G7" s="36"/>
      <c r="H7" s="36"/>
      <c r="I7" s="36"/>
    </row>
    <row r="8" spans="1:9" s="13" customFormat="1">
      <c r="A8" s="54">
        <v>1</v>
      </c>
      <c r="B8" s="390" t="s">
        <v>1234</v>
      </c>
      <c r="C8" s="32"/>
      <c r="D8" s="12"/>
      <c r="E8" s="7"/>
      <c r="F8" s="44">
        <f>SUM(F9:F18)</f>
        <v>1606841200</v>
      </c>
      <c r="G8" s="10"/>
      <c r="H8" s="7"/>
      <c r="I8" s="42"/>
    </row>
    <row r="9" spans="1:9" s="13" customFormat="1" ht="25.5">
      <c r="A9" s="54"/>
      <c r="B9" s="8" t="s">
        <v>1235</v>
      </c>
      <c r="C9" s="32" t="s">
        <v>1236</v>
      </c>
      <c r="D9" s="12" t="s">
        <v>8</v>
      </c>
      <c r="E9" s="7"/>
      <c r="F9" s="391">
        <v>324600000</v>
      </c>
      <c r="G9" s="10"/>
      <c r="H9" s="7"/>
      <c r="I9" s="42"/>
    </row>
    <row r="10" spans="1:9" s="13" customFormat="1">
      <c r="A10" s="54"/>
      <c r="B10" s="8" t="s">
        <v>1237</v>
      </c>
      <c r="C10" s="32" t="s">
        <v>173</v>
      </c>
      <c r="D10" s="12" t="s">
        <v>8</v>
      </c>
      <c r="E10" s="7"/>
      <c r="F10" s="391">
        <v>181478000</v>
      </c>
      <c r="G10" s="10"/>
      <c r="H10" s="7"/>
      <c r="I10" s="42"/>
    </row>
    <row r="11" spans="1:9" s="2" customFormat="1">
      <c r="A11" s="54"/>
      <c r="B11" s="8" t="s">
        <v>1238</v>
      </c>
      <c r="C11" s="32" t="s">
        <v>1239</v>
      </c>
      <c r="D11" s="12" t="s">
        <v>8</v>
      </c>
      <c r="E11" s="7"/>
      <c r="F11" s="391">
        <v>106956400</v>
      </c>
      <c r="G11" s="10"/>
      <c r="H11" s="7"/>
      <c r="I11" s="42"/>
    </row>
    <row r="12" spans="1:9" s="13" customFormat="1">
      <c r="A12" s="54"/>
      <c r="B12" s="8" t="s">
        <v>1240</v>
      </c>
      <c r="C12" s="32" t="s">
        <v>1241</v>
      </c>
      <c r="D12" s="12" t="s">
        <v>8</v>
      </c>
      <c r="E12" s="7"/>
      <c r="F12" s="391">
        <v>108739300</v>
      </c>
      <c r="G12" s="10"/>
      <c r="H12" s="7"/>
      <c r="I12" s="42"/>
    </row>
    <row r="13" spans="1:9" s="13" customFormat="1">
      <c r="A13" s="54"/>
      <c r="B13" s="8" t="s">
        <v>1242</v>
      </c>
      <c r="C13" s="32" t="s">
        <v>182</v>
      </c>
      <c r="D13" s="12" t="s">
        <v>8</v>
      </c>
      <c r="E13" s="7"/>
      <c r="F13" s="391">
        <v>79711000</v>
      </c>
      <c r="G13" s="10"/>
      <c r="H13" s="7"/>
      <c r="I13" s="42"/>
    </row>
    <row r="14" spans="1:9" s="13" customFormat="1" ht="25.5">
      <c r="A14" s="54"/>
      <c r="B14" s="8" t="s">
        <v>1243</v>
      </c>
      <c r="C14" s="32" t="s">
        <v>1244</v>
      </c>
      <c r="D14" s="12" t="s">
        <v>8</v>
      </c>
      <c r="E14" s="7"/>
      <c r="F14" s="391">
        <v>17458600</v>
      </c>
      <c r="G14" s="10"/>
      <c r="H14" s="7"/>
      <c r="I14" s="42"/>
    </row>
    <row r="15" spans="1:9" s="13" customFormat="1" ht="25.5">
      <c r="A15" s="54"/>
      <c r="B15" s="8" t="s">
        <v>1245</v>
      </c>
      <c r="C15" s="32" t="s">
        <v>348</v>
      </c>
      <c r="D15" s="12" t="s">
        <v>8</v>
      </c>
      <c r="E15" s="7"/>
      <c r="F15" s="391">
        <v>17460000</v>
      </c>
      <c r="G15" s="10"/>
      <c r="H15" s="7"/>
      <c r="I15" s="42"/>
    </row>
    <row r="16" spans="1:9" s="13" customFormat="1">
      <c r="A16" s="54"/>
      <c r="B16" s="8" t="s">
        <v>1246</v>
      </c>
      <c r="C16" s="32" t="s">
        <v>1247</v>
      </c>
      <c r="D16" s="12" t="s">
        <v>8</v>
      </c>
      <c r="E16" s="7"/>
      <c r="F16" s="391">
        <v>59500000</v>
      </c>
      <c r="G16" s="10"/>
      <c r="H16" s="7"/>
      <c r="I16" s="42"/>
    </row>
    <row r="17" spans="1:9" s="13" customFormat="1" ht="25.5">
      <c r="A17" s="54"/>
      <c r="B17" s="8" t="s">
        <v>1248</v>
      </c>
      <c r="C17" s="32" t="s">
        <v>1249</v>
      </c>
      <c r="D17" s="12" t="s">
        <v>8</v>
      </c>
      <c r="E17" s="7"/>
      <c r="F17" s="391">
        <v>512517900</v>
      </c>
      <c r="G17" s="10"/>
      <c r="H17" s="7"/>
      <c r="I17" s="42"/>
    </row>
    <row r="18" spans="1:9" s="13" customFormat="1" ht="25.5">
      <c r="A18" s="54"/>
      <c r="B18" s="8" t="s">
        <v>1250</v>
      </c>
      <c r="C18" s="32" t="s">
        <v>1251</v>
      </c>
      <c r="D18" s="12" t="s">
        <v>8</v>
      </c>
      <c r="E18" s="54"/>
      <c r="F18" s="391">
        <v>198420000</v>
      </c>
      <c r="G18" s="9"/>
      <c r="H18" s="54"/>
      <c r="I18" s="44"/>
    </row>
    <row r="19" spans="1:9" s="13" customFormat="1" ht="25.5">
      <c r="A19" s="54">
        <v>2</v>
      </c>
      <c r="B19" s="390" t="s">
        <v>1252</v>
      </c>
      <c r="C19" s="32"/>
      <c r="D19" s="12"/>
      <c r="E19" s="7"/>
      <c r="F19" s="44">
        <f>SUM(F20:F24)</f>
        <v>3472515000</v>
      </c>
      <c r="G19" s="10"/>
      <c r="H19" s="7"/>
      <c r="I19" s="42"/>
    </row>
    <row r="20" spans="1:9" s="13" customFormat="1">
      <c r="A20" s="54"/>
      <c r="B20" s="8" t="s">
        <v>1289</v>
      </c>
      <c r="C20" s="32" t="s">
        <v>1290</v>
      </c>
      <c r="D20" s="12" t="s">
        <v>8</v>
      </c>
      <c r="E20" s="7"/>
      <c r="F20" s="391">
        <v>70000000</v>
      </c>
      <c r="G20" s="10"/>
      <c r="H20" s="7"/>
      <c r="I20" s="42"/>
    </row>
    <row r="21" spans="1:9" s="13" customFormat="1" ht="25.5">
      <c r="A21" s="54"/>
      <c r="B21" s="8" t="s">
        <v>1253</v>
      </c>
      <c r="C21" s="32" t="s">
        <v>202</v>
      </c>
      <c r="D21" s="12" t="s">
        <v>8</v>
      </c>
      <c r="E21" s="7"/>
      <c r="F21" s="391">
        <v>1107435000</v>
      </c>
      <c r="G21" s="10"/>
      <c r="H21" s="7"/>
      <c r="I21" s="42"/>
    </row>
    <row r="22" spans="1:9" s="13" customFormat="1">
      <c r="A22" s="54"/>
      <c r="B22" s="8" t="s">
        <v>1254</v>
      </c>
      <c r="C22" s="32" t="s">
        <v>358</v>
      </c>
      <c r="D22" s="12" t="s">
        <v>8</v>
      </c>
      <c r="E22" s="54"/>
      <c r="F22" s="391">
        <v>1809600000</v>
      </c>
      <c r="G22" s="9"/>
      <c r="H22" s="54"/>
      <c r="I22" s="44"/>
    </row>
    <row r="23" spans="1:9" s="13" customFormat="1" ht="25.5">
      <c r="A23" s="54"/>
      <c r="B23" s="8" t="s">
        <v>1255</v>
      </c>
      <c r="C23" s="32" t="s">
        <v>1256</v>
      </c>
      <c r="D23" s="12" t="s">
        <v>8</v>
      </c>
      <c r="E23" s="7"/>
      <c r="F23" s="391">
        <v>358480000</v>
      </c>
      <c r="G23" s="10"/>
      <c r="H23" s="7"/>
      <c r="I23" s="42"/>
    </row>
    <row r="24" spans="1:9" s="13" customFormat="1" ht="25.5">
      <c r="A24" s="54"/>
      <c r="B24" s="8" t="s">
        <v>1257</v>
      </c>
      <c r="C24" s="32" t="s">
        <v>210</v>
      </c>
      <c r="D24" s="12" t="s">
        <v>8</v>
      </c>
      <c r="E24" s="54"/>
      <c r="F24" s="391">
        <v>127000000</v>
      </c>
      <c r="G24" s="9"/>
      <c r="H24" s="54"/>
      <c r="I24" s="44"/>
    </row>
    <row r="25" spans="1:9" s="13" customFormat="1" ht="19.899999999999999" customHeight="1">
      <c r="A25" s="54">
        <v>3</v>
      </c>
      <c r="B25" s="390" t="s">
        <v>1258</v>
      </c>
      <c r="C25" s="32"/>
      <c r="D25" s="12"/>
      <c r="E25" s="7"/>
      <c r="F25" s="44">
        <f>F26</f>
        <v>94250000</v>
      </c>
      <c r="G25" s="10"/>
      <c r="H25" s="7"/>
      <c r="I25" s="42"/>
    </row>
    <row r="26" spans="1:9" s="13" customFormat="1" ht="25.5">
      <c r="A26" s="54"/>
      <c r="B26" s="8" t="s">
        <v>1259</v>
      </c>
      <c r="C26" s="32" t="s">
        <v>217</v>
      </c>
      <c r="D26" s="12" t="s">
        <v>8</v>
      </c>
      <c r="E26" s="54"/>
      <c r="F26" s="391">
        <v>94250000</v>
      </c>
      <c r="G26" s="9"/>
      <c r="H26" s="54"/>
      <c r="I26" s="44"/>
    </row>
    <row r="27" spans="1:9" s="13" customFormat="1" ht="25.5">
      <c r="A27" s="54">
        <v>4</v>
      </c>
      <c r="B27" s="390" t="s">
        <v>1260</v>
      </c>
      <c r="C27" s="32"/>
      <c r="D27" s="12"/>
      <c r="E27" s="7"/>
      <c r="F27" s="44">
        <f>F28</f>
        <v>60000000</v>
      </c>
      <c r="G27" s="10"/>
      <c r="H27" s="7"/>
      <c r="I27" s="42"/>
    </row>
    <row r="28" spans="1:9" s="13" customFormat="1">
      <c r="A28" s="54"/>
      <c r="B28" s="8" t="s">
        <v>1261</v>
      </c>
      <c r="C28" s="32" t="s">
        <v>366</v>
      </c>
      <c r="D28" s="12" t="s">
        <v>8</v>
      </c>
      <c r="E28" s="54"/>
      <c r="F28" s="391">
        <v>60000000</v>
      </c>
      <c r="G28" s="9"/>
      <c r="H28" s="54"/>
      <c r="I28" s="44"/>
    </row>
    <row r="29" spans="1:9" s="13" customFormat="1" ht="25.5">
      <c r="A29" s="54">
        <v>5</v>
      </c>
      <c r="B29" s="390" t="s">
        <v>1262</v>
      </c>
      <c r="C29" s="32"/>
      <c r="D29" s="12"/>
      <c r="E29" s="7"/>
      <c r="F29" s="44">
        <f>SUM(F30:F32)</f>
        <v>414556000</v>
      </c>
      <c r="G29" s="10"/>
      <c r="H29" s="7"/>
      <c r="I29" s="42"/>
    </row>
    <row r="30" spans="1:9" s="13" customFormat="1" ht="25.5">
      <c r="A30" s="54"/>
      <c r="B30" s="8" t="s">
        <v>1267</v>
      </c>
      <c r="C30" s="32" t="s">
        <v>1268</v>
      </c>
      <c r="D30" s="12" t="s">
        <v>8</v>
      </c>
      <c r="E30" s="54"/>
      <c r="F30" s="391">
        <v>306556000</v>
      </c>
      <c r="G30" s="9"/>
      <c r="H30" s="54"/>
      <c r="I30" s="44"/>
    </row>
    <row r="31" spans="1:9" s="13" customFormat="1" ht="25.5">
      <c r="A31" s="54"/>
      <c r="B31" s="8" t="s">
        <v>1263</v>
      </c>
      <c r="C31" s="32" t="s">
        <v>1264</v>
      </c>
      <c r="D31" s="12" t="s">
        <v>8</v>
      </c>
      <c r="E31" s="54"/>
      <c r="F31" s="391">
        <v>88000000</v>
      </c>
      <c r="G31" s="9"/>
      <c r="H31" s="54"/>
      <c r="I31" s="44"/>
    </row>
    <row r="32" spans="1:9" s="13" customFormat="1" ht="25.5">
      <c r="A32" s="54"/>
      <c r="B32" s="8" t="s">
        <v>1265</v>
      </c>
      <c r="C32" s="32" t="s">
        <v>1266</v>
      </c>
      <c r="D32" s="12" t="s">
        <v>8</v>
      </c>
      <c r="E32" s="7"/>
      <c r="F32" s="391">
        <v>20000000</v>
      </c>
      <c r="G32" s="10"/>
      <c r="H32" s="7"/>
      <c r="I32" s="42"/>
    </row>
    <row r="33" spans="1:9" s="13" customFormat="1" ht="25.5">
      <c r="A33" s="54">
        <v>6</v>
      </c>
      <c r="B33" s="390" t="s">
        <v>1269</v>
      </c>
      <c r="C33" s="9"/>
      <c r="D33" s="54"/>
      <c r="E33" s="54"/>
      <c r="F33" s="44">
        <f>SUM(F34:F36)</f>
        <v>985058500</v>
      </c>
      <c r="G33" s="9"/>
      <c r="H33" s="54"/>
      <c r="I33" s="44"/>
    </row>
    <row r="34" spans="1:9" s="13" customFormat="1" ht="25.5">
      <c r="A34" s="54"/>
      <c r="B34" s="8" t="s">
        <v>1291</v>
      </c>
      <c r="C34" s="32" t="s">
        <v>1292</v>
      </c>
      <c r="D34" s="12" t="s">
        <v>8</v>
      </c>
      <c r="E34" s="7"/>
      <c r="F34" s="391">
        <v>671100000</v>
      </c>
      <c r="G34" s="10"/>
      <c r="H34" s="7"/>
      <c r="I34" s="42"/>
    </row>
    <row r="35" spans="1:9" s="13" customFormat="1" ht="38.25">
      <c r="A35" s="54"/>
      <c r="B35" s="8" t="s">
        <v>1293</v>
      </c>
      <c r="C35" s="32" t="s">
        <v>1270</v>
      </c>
      <c r="D35" s="12" t="s">
        <v>8</v>
      </c>
      <c r="E35" s="7"/>
      <c r="F35" s="391">
        <v>165452000</v>
      </c>
      <c r="G35" s="10"/>
      <c r="H35" s="7"/>
      <c r="I35" s="42"/>
    </row>
    <row r="36" spans="1:9" s="13" customFormat="1" ht="19.899999999999999" customHeight="1">
      <c r="A36" s="54"/>
      <c r="B36" s="8" t="s">
        <v>1271</v>
      </c>
      <c r="C36" s="32" t="s">
        <v>1272</v>
      </c>
      <c r="D36" s="12" t="s">
        <v>8</v>
      </c>
      <c r="E36" s="7"/>
      <c r="F36" s="391">
        <v>148506500</v>
      </c>
      <c r="G36" s="10"/>
      <c r="H36" s="7"/>
      <c r="I36" s="42"/>
    </row>
    <row r="37" spans="1:9" s="13" customFormat="1" ht="25.5">
      <c r="A37" s="54">
        <v>7</v>
      </c>
      <c r="B37" s="390" t="s">
        <v>1273</v>
      </c>
      <c r="C37" s="10"/>
      <c r="D37" s="7"/>
      <c r="E37" s="7"/>
      <c r="F37" s="44">
        <f>SUM(F38:F43)</f>
        <v>1474600000</v>
      </c>
      <c r="G37" s="10"/>
      <c r="H37" s="7"/>
      <c r="I37" s="42"/>
    </row>
    <row r="38" spans="1:9" s="13" customFormat="1" ht="25.5">
      <c r="A38" s="54"/>
      <c r="B38" s="8" t="s">
        <v>1274</v>
      </c>
      <c r="C38" s="32" t="s">
        <v>1275</v>
      </c>
      <c r="D38" s="12" t="s">
        <v>8</v>
      </c>
      <c r="E38" s="54"/>
      <c r="F38" s="391">
        <v>116225000</v>
      </c>
      <c r="G38" s="9"/>
      <c r="H38" s="54"/>
      <c r="I38" s="44"/>
    </row>
    <row r="39" spans="1:9" s="13" customFormat="1" ht="25.5">
      <c r="A39" s="54"/>
      <c r="B39" s="8" t="s">
        <v>1276</v>
      </c>
      <c r="C39" s="32" t="s">
        <v>1268</v>
      </c>
      <c r="D39" s="12" t="s">
        <v>8</v>
      </c>
      <c r="E39" s="7"/>
      <c r="F39" s="391">
        <v>173275000</v>
      </c>
      <c r="G39" s="10"/>
      <c r="H39" s="7"/>
      <c r="I39" s="42"/>
    </row>
    <row r="40" spans="1:9" s="13" customFormat="1">
      <c r="A40" s="54"/>
      <c r="B40" s="8" t="s">
        <v>1277</v>
      </c>
      <c r="C40" s="32" t="s">
        <v>1278</v>
      </c>
      <c r="D40" s="12" t="s">
        <v>8</v>
      </c>
      <c r="E40" s="7"/>
      <c r="F40" s="391">
        <v>197086000</v>
      </c>
      <c r="G40" s="10"/>
      <c r="H40" s="7"/>
      <c r="I40" s="42"/>
    </row>
    <row r="41" spans="1:9" s="13" customFormat="1" ht="51">
      <c r="A41" s="54"/>
      <c r="B41" s="8" t="s">
        <v>1294</v>
      </c>
      <c r="C41" s="32" t="s">
        <v>1279</v>
      </c>
      <c r="D41" s="12" t="s">
        <v>8</v>
      </c>
      <c r="E41" s="7"/>
      <c r="F41" s="391">
        <v>732336000</v>
      </c>
      <c r="G41" s="10"/>
      <c r="H41" s="7"/>
      <c r="I41" s="42"/>
    </row>
    <row r="42" spans="1:9" s="13" customFormat="1" ht="25.5">
      <c r="A42" s="54"/>
      <c r="B42" s="8" t="s">
        <v>1280</v>
      </c>
      <c r="C42" s="32" t="s">
        <v>1281</v>
      </c>
      <c r="D42" s="12" t="s">
        <v>8</v>
      </c>
      <c r="E42" s="7"/>
      <c r="F42" s="391">
        <v>135638000</v>
      </c>
      <c r="G42" s="10"/>
      <c r="H42" s="7"/>
      <c r="I42" s="42"/>
    </row>
    <row r="43" spans="1:9" s="13" customFormat="1" ht="25.5">
      <c r="A43" s="54"/>
      <c r="B43" s="8" t="s">
        <v>1295</v>
      </c>
      <c r="C43" s="32" t="s">
        <v>1296</v>
      </c>
      <c r="D43" s="12" t="s">
        <v>8</v>
      </c>
      <c r="E43" s="7"/>
      <c r="F43" s="391">
        <v>120040000</v>
      </c>
      <c r="G43" s="10"/>
      <c r="H43" s="7"/>
      <c r="I43" s="42"/>
    </row>
    <row r="44" spans="1:9" s="13" customFormat="1">
      <c r="A44" s="54">
        <v>8</v>
      </c>
      <c r="B44" s="390" t="s">
        <v>1282</v>
      </c>
      <c r="C44" s="10"/>
      <c r="D44" s="7"/>
      <c r="E44" s="7"/>
      <c r="F44" s="44">
        <f>SUM(F45:F47)</f>
        <v>813075000</v>
      </c>
      <c r="G44" s="10"/>
      <c r="H44" s="7"/>
      <c r="I44" s="42"/>
    </row>
    <row r="45" spans="1:9" s="13" customFormat="1">
      <c r="A45" s="54"/>
      <c r="B45" s="8" t="s">
        <v>1283</v>
      </c>
      <c r="C45" s="32" t="s">
        <v>1284</v>
      </c>
      <c r="D45" s="12" t="s">
        <v>8</v>
      </c>
      <c r="E45" s="7"/>
      <c r="F45" s="391">
        <v>383780000</v>
      </c>
      <c r="G45" s="10"/>
      <c r="H45" s="7"/>
      <c r="I45" s="42"/>
    </row>
    <row r="46" spans="1:9" s="13" customFormat="1" ht="25.5">
      <c r="A46" s="54"/>
      <c r="B46" s="8" t="s">
        <v>1297</v>
      </c>
      <c r="C46" s="32" t="s">
        <v>1285</v>
      </c>
      <c r="D46" s="12" t="s">
        <v>8</v>
      </c>
      <c r="E46" s="7"/>
      <c r="F46" s="391">
        <v>277950000</v>
      </c>
      <c r="G46" s="10"/>
      <c r="H46" s="7"/>
      <c r="I46" s="42"/>
    </row>
    <row r="47" spans="1:9" s="13" customFormat="1" ht="25.5">
      <c r="A47" s="54"/>
      <c r="B47" s="8" t="s">
        <v>1298</v>
      </c>
      <c r="C47" s="32" t="s">
        <v>1299</v>
      </c>
      <c r="D47" s="12" t="s">
        <v>8</v>
      </c>
      <c r="E47" s="7"/>
      <c r="F47" s="391">
        <v>151345000</v>
      </c>
      <c r="G47" s="10"/>
      <c r="H47" s="7"/>
      <c r="I47" s="42"/>
    </row>
    <row r="48" spans="1:9" s="13" customFormat="1" ht="25.5">
      <c r="A48" s="54">
        <v>9</v>
      </c>
      <c r="B48" s="390" t="s">
        <v>1286</v>
      </c>
      <c r="C48" s="10"/>
      <c r="D48" s="7"/>
      <c r="E48" s="7"/>
      <c r="F48" s="44">
        <f>SUM(F49:F52)</f>
        <v>981819500</v>
      </c>
      <c r="G48" s="10"/>
      <c r="H48" s="7"/>
      <c r="I48" s="42"/>
    </row>
    <row r="49" spans="1:9" s="13" customFormat="1" ht="25.5">
      <c r="A49" s="54"/>
      <c r="B49" s="8" t="s">
        <v>1300</v>
      </c>
      <c r="C49" s="32" t="s">
        <v>1287</v>
      </c>
      <c r="D49" s="12" t="s">
        <v>8</v>
      </c>
      <c r="E49" s="7"/>
      <c r="F49" s="391">
        <v>273600000</v>
      </c>
      <c r="G49" s="10"/>
      <c r="H49" s="7"/>
      <c r="I49" s="42"/>
    </row>
    <row r="50" spans="1:9" s="13" customFormat="1" ht="25.5">
      <c r="A50" s="54"/>
      <c r="B50" s="8" t="s">
        <v>1301</v>
      </c>
      <c r="C50" s="32" t="s">
        <v>1288</v>
      </c>
      <c r="D50" s="12" t="s">
        <v>8</v>
      </c>
      <c r="E50" s="7"/>
      <c r="F50" s="391">
        <v>115319500</v>
      </c>
      <c r="G50" s="10"/>
      <c r="H50" s="7"/>
      <c r="I50" s="42"/>
    </row>
    <row r="51" spans="1:9" s="13" customFormat="1">
      <c r="A51" s="54"/>
      <c r="B51" s="8" t="s">
        <v>1302</v>
      </c>
      <c r="C51" s="32" t="s">
        <v>1303</v>
      </c>
      <c r="D51" s="12" t="s">
        <v>8</v>
      </c>
      <c r="E51" s="7"/>
      <c r="F51" s="391">
        <v>182700000</v>
      </c>
      <c r="G51" s="10"/>
      <c r="H51" s="7"/>
      <c r="I51" s="42"/>
    </row>
    <row r="52" spans="1:9" s="13" customFormat="1">
      <c r="A52" s="54"/>
      <c r="B52" s="8" t="s">
        <v>1304</v>
      </c>
      <c r="C52" s="32" t="s">
        <v>1305</v>
      </c>
      <c r="D52" s="12" t="s">
        <v>8</v>
      </c>
      <c r="E52" s="7"/>
      <c r="F52" s="42">
        <v>410200000</v>
      </c>
      <c r="G52" s="10"/>
      <c r="H52" s="7"/>
      <c r="I52" s="42"/>
    </row>
    <row r="53" spans="1:9" s="13" customFormat="1" ht="18" customHeight="1">
      <c r="A53" s="2085" t="s">
        <v>9</v>
      </c>
      <c r="B53" s="2085"/>
      <c r="C53" s="2085"/>
      <c r="D53" s="2085"/>
      <c r="E53" s="2085"/>
      <c r="F53" s="392">
        <f>F8+F19+F25+F27+F29+F33+F37+F44+F48</f>
        <v>9902715200</v>
      </c>
      <c r="G53" s="393" t="s">
        <v>13</v>
      </c>
      <c r="H53" s="394"/>
      <c r="I53" s="392" t="e">
        <f>#REF!+I18+I22+I24+I26+I28+#REF!+#REF!+I33+#REF!+#REF!+I38+#REF!</f>
        <v>#REF!</v>
      </c>
    </row>
    <row r="54" spans="1:9" s="13" customFormat="1">
      <c r="E54" s="16"/>
    </row>
    <row r="55" spans="1:9" s="13" customFormat="1">
      <c r="E55" s="16"/>
    </row>
    <row r="56" spans="1:9" s="13" customFormat="1">
      <c r="E56" s="16"/>
    </row>
    <row r="57" spans="1:9" s="13" customFormat="1">
      <c r="E57" s="16"/>
    </row>
  </sheetData>
  <mergeCells count="7">
    <mergeCell ref="G3:G4"/>
    <mergeCell ref="H3:I3"/>
    <mergeCell ref="A53:E53"/>
    <mergeCell ref="A3:A4"/>
    <mergeCell ref="B3:B4"/>
    <mergeCell ref="C3:C4"/>
    <mergeCell ref="D3:F3"/>
  </mergeCells>
  <pageMargins left="0.78740157480314965" right="0.78740157480314965" top="0.98425196850393704" bottom="0.78740157480314965" header="0.31496062992125984" footer="0.31496062992125984"/>
  <pageSetup paperSize="10000" scale="65" orientation="landscape" horizontalDpi="4294967292" verticalDpi="0" r:id="rId1"/>
  <headerFooter>
    <oddFooter>&amp;L&amp;"-,Bold"&amp;12&amp;K03-024&amp;N RKPD Prov. Jambi Tahun 2019</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1B8CFB-F580-4BC2-BA34-5BB8C1168703}">
  <dimension ref="A1:K71"/>
  <sheetViews>
    <sheetView topLeftCell="A43" zoomScale="85" zoomScaleNormal="85" workbookViewId="0">
      <selection activeCell="A3" sqref="A3:E67"/>
    </sheetView>
  </sheetViews>
  <sheetFormatPr defaultColWidth="8.85546875" defaultRowHeight="12.75"/>
  <cols>
    <col min="1" max="1" width="6.28515625" style="425" customWidth="1"/>
    <col min="2" max="2" width="48.7109375" style="425" customWidth="1"/>
    <col min="3" max="3" width="37.85546875" style="425" customWidth="1"/>
    <col min="4" max="4" width="18.7109375" style="425" customWidth="1"/>
    <col min="5" max="5" width="15" style="16" customWidth="1"/>
    <col min="6" max="6" width="19.140625" style="13" customWidth="1"/>
    <col min="7" max="7" width="8.85546875" style="13" customWidth="1"/>
    <col min="8" max="8" width="14.7109375" style="13" customWidth="1"/>
    <col min="9" max="9" width="19.140625" style="13" customWidth="1"/>
    <col min="10" max="16384" width="8.85546875" style="425"/>
  </cols>
  <sheetData>
    <row r="1" spans="1:9" ht="15.75">
      <c r="A1" s="593" t="s">
        <v>718</v>
      </c>
      <c r="B1" s="593"/>
      <c r="C1" s="593"/>
    </row>
    <row r="3" spans="1:9" ht="18.600000000000001" customHeight="1">
      <c r="A3" s="2096" t="s">
        <v>0</v>
      </c>
      <c r="B3" s="2097" t="s">
        <v>1</v>
      </c>
      <c r="C3" s="2097" t="s">
        <v>2</v>
      </c>
      <c r="D3" s="421" t="s">
        <v>605</v>
      </c>
      <c r="E3" s="421"/>
      <c r="F3" s="421"/>
      <c r="G3" s="421" t="s">
        <v>6</v>
      </c>
      <c r="H3" s="421" t="s">
        <v>606</v>
      </c>
      <c r="I3" s="421"/>
    </row>
    <row r="4" spans="1:9" ht="45" customHeight="1">
      <c r="A4" s="2096"/>
      <c r="B4" s="2097"/>
      <c r="C4" s="2097"/>
      <c r="D4" s="421" t="s">
        <v>3</v>
      </c>
      <c r="E4" s="422" t="s">
        <v>4</v>
      </c>
      <c r="F4" s="422" t="s">
        <v>5</v>
      </c>
      <c r="G4" s="422" t="s">
        <v>6</v>
      </c>
      <c r="H4" s="422" t="s">
        <v>4</v>
      </c>
      <c r="I4" s="422" t="s">
        <v>5</v>
      </c>
    </row>
    <row r="5" spans="1:9" s="13" customFormat="1">
      <c r="A5" s="280">
        <v>1</v>
      </c>
      <c r="B5" s="280">
        <v>2</v>
      </c>
      <c r="C5" s="280">
        <v>3</v>
      </c>
      <c r="D5" s="280">
        <v>4</v>
      </c>
      <c r="E5" s="280">
        <v>5</v>
      </c>
      <c r="F5" s="280">
        <v>6</v>
      </c>
      <c r="G5" s="280">
        <v>7</v>
      </c>
      <c r="H5" s="280">
        <v>8</v>
      </c>
      <c r="I5" s="280">
        <v>9</v>
      </c>
    </row>
    <row r="6" spans="1:9" s="13" customFormat="1" ht="18" customHeight="1">
      <c r="A6" s="6"/>
      <c r="B6" s="6"/>
      <c r="C6" s="6"/>
      <c r="D6" s="6"/>
      <c r="E6" s="7"/>
      <c r="F6" s="6"/>
      <c r="G6" s="6"/>
      <c r="H6" s="6"/>
      <c r="I6" s="6"/>
    </row>
    <row r="7" spans="1:9" s="13" customFormat="1" ht="18" customHeight="1">
      <c r="A7" s="38" t="s">
        <v>3555</v>
      </c>
      <c r="B7" s="36"/>
      <c r="C7" s="36"/>
      <c r="D7" s="37"/>
      <c r="E7" s="37"/>
      <c r="F7" s="36"/>
      <c r="G7" s="36"/>
      <c r="H7" s="36"/>
      <c r="I7" s="36"/>
    </row>
    <row r="8" spans="1:9" s="893" customFormat="1" ht="25.5">
      <c r="A8" s="53">
        <v>1</v>
      </c>
      <c r="B8" s="401" t="s">
        <v>7</v>
      </c>
      <c r="C8" s="401" t="s">
        <v>4287</v>
      </c>
      <c r="D8" s="53"/>
      <c r="E8" s="53" t="s">
        <v>4288</v>
      </c>
      <c r="F8" s="497">
        <f>SUM(F9:F18)</f>
        <v>2223000000</v>
      </c>
      <c r="G8" s="401"/>
      <c r="H8" s="53" t="s">
        <v>4288</v>
      </c>
      <c r="I8" s="497">
        <f>SUM(I9:I18)</f>
        <v>2442000000</v>
      </c>
    </row>
    <row r="9" spans="1:9" s="895" customFormat="1" ht="19.899999999999999" customHeight="1">
      <c r="A9" s="12"/>
      <c r="B9" s="8" t="s">
        <v>1513</v>
      </c>
      <c r="C9" s="408" t="s">
        <v>4289</v>
      </c>
      <c r="D9" s="12" t="s">
        <v>8</v>
      </c>
      <c r="E9" s="12" t="s">
        <v>171</v>
      </c>
      <c r="F9" s="33">
        <v>14000000</v>
      </c>
      <c r="G9" s="408"/>
      <c r="H9" s="12" t="s">
        <v>171</v>
      </c>
      <c r="I9" s="894">
        <v>18000000</v>
      </c>
    </row>
    <row r="10" spans="1:9" s="895" customFormat="1" ht="19.899999999999999" customHeight="1">
      <c r="A10" s="12"/>
      <c r="B10" s="8" t="s">
        <v>4290</v>
      </c>
      <c r="C10" s="408" t="s">
        <v>4291</v>
      </c>
      <c r="D10" s="12" t="s">
        <v>8</v>
      </c>
      <c r="E10" s="12" t="s">
        <v>171</v>
      </c>
      <c r="F10" s="33">
        <v>750000000</v>
      </c>
      <c r="G10" s="408"/>
      <c r="H10" s="12" t="s">
        <v>171</v>
      </c>
      <c r="I10" s="894">
        <v>827000000</v>
      </c>
    </row>
    <row r="11" spans="1:9" s="895" customFormat="1" ht="19.899999999999999" customHeight="1">
      <c r="A11" s="12"/>
      <c r="B11" s="8" t="s">
        <v>1518</v>
      </c>
      <c r="C11" s="408" t="s">
        <v>4292</v>
      </c>
      <c r="D11" s="12" t="s">
        <v>8</v>
      </c>
      <c r="E11" s="12" t="s">
        <v>4293</v>
      </c>
      <c r="F11" s="33">
        <v>600000000</v>
      </c>
      <c r="G11" s="408"/>
      <c r="H11" s="12" t="s">
        <v>4294</v>
      </c>
      <c r="I11" s="894">
        <v>652000000</v>
      </c>
    </row>
    <row r="12" spans="1:9" s="895" customFormat="1" ht="19.899999999999999" customHeight="1">
      <c r="A12" s="12"/>
      <c r="B12" s="8" t="s">
        <v>3002</v>
      </c>
      <c r="C12" s="408" t="s">
        <v>4295</v>
      </c>
      <c r="D12" s="12" t="s">
        <v>8</v>
      </c>
      <c r="E12" s="12" t="s">
        <v>171</v>
      </c>
      <c r="F12" s="33">
        <v>44000000</v>
      </c>
      <c r="G12" s="408"/>
      <c r="H12" s="12" t="s">
        <v>171</v>
      </c>
      <c r="I12" s="894">
        <v>48000000</v>
      </c>
    </row>
    <row r="13" spans="1:9" s="895" customFormat="1" ht="19.899999999999999" customHeight="1">
      <c r="A13" s="12"/>
      <c r="B13" s="8" t="s">
        <v>1520</v>
      </c>
      <c r="C13" s="408" t="s">
        <v>1521</v>
      </c>
      <c r="D13" s="12" t="s">
        <v>8</v>
      </c>
      <c r="E13" s="12" t="s">
        <v>4296</v>
      </c>
      <c r="F13" s="33">
        <v>130000000</v>
      </c>
      <c r="G13" s="408"/>
      <c r="H13" s="12" t="s">
        <v>4296</v>
      </c>
      <c r="I13" s="894">
        <v>143000000</v>
      </c>
    </row>
    <row r="14" spans="1:9" s="895" customFormat="1" ht="19.899999999999999" customHeight="1">
      <c r="A14" s="12"/>
      <c r="B14" s="8" t="s">
        <v>1523</v>
      </c>
      <c r="C14" s="408" t="s">
        <v>1370</v>
      </c>
      <c r="D14" s="12" t="s">
        <v>8</v>
      </c>
      <c r="E14" s="12" t="s">
        <v>4297</v>
      </c>
      <c r="F14" s="33">
        <v>57000000</v>
      </c>
      <c r="G14" s="408"/>
      <c r="H14" s="12" t="s">
        <v>4297</v>
      </c>
      <c r="I14" s="894">
        <v>63000000</v>
      </c>
    </row>
    <row r="15" spans="1:9" s="895" customFormat="1" ht="25.5">
      <c r="A15" s="12"/>
      <c r="B15" s="8" t="s">
        <v>1881</v>
      </c>
      <c r="C15" s="408" t="s">
        <v>1372</v>
      </c>
      <c r="D15" s="12" t="s">
        <v>8</v>
      </c>
      <c r="E15" s="12" t="s">
        <v>1063</v>
      </c>
      <c r="F15" s="33">
        <v>14000000</v>
      </c>
      <c r="G15" s="408"/>
      <c r="H15" s="12" t="s">
        <v>1063</v>
      </c>
      <c r="I15" s="894">
        <v>16000000</v>
      </c>
    </row>
    <row r="16" spans="1:9" s="895" customFormat="1" ht="25.5">
      <c r="A16" s="12"/>
      <c r="B16" s="8" t="s">
        <v>4298</v>
      </c>
      <c r="C16" s="408" t="s">
        <v>4299</v>
      </c>
      <c r="D16" s="12" t="s">
        <v>8</v>
      </c>
      <c r="E16" s="12" t="s">
        <v>4300</v>
      </c>
      <c r="F16" s="33">
        <v>22000000</v>
      </c>
      <c r="G16" s="408"/>
      <c r="H16" s="12" t="s">
        <v>4300</v>
      </c>
      <c r="I16" s="894">
        <v>24000000</v>
      </c>
    </row>
    <row r="17" spans="1:11" s="895" customFormat="1" ht="19.899999999999999" customHeight="1">
      <c r="A17" s="12"/>
      <c r="B17" s="8" t="s">
        <v>1537</v>
      </c>
      <c r="C17" s="408" t="s">
        <v>4301</v>
      </c>
      <c r="D17" s="12" t="s">
        <v>8</v>
      </c>
      <c r="E17" s="12" t="s">
        <v>171</v>
      </c>
      <c r="F17" s="33">
        <v>87000000</v>
      </c>
      <c r="G17" s="408"/>
      <c r="H17" s="12" t="s">
        <v>171</v>
      </c>
      <c r="I17" s="894">
        <v>95000000</v>
      </c>
    </row>
    <row r="18" spans="1:11" s="895" customFormat="1" ht="25.5">
      <c r="A18" s="12"/>
      <c r="B18" s="8" t="s">
        <v>4302</v>
      </c>
      <c r="C18" s="408" t="s">
        <v>4303</v>
      </c>
      <c r="D18" s="12" t="s">
        <v>4304</v>
      </c>
      <c r="E18" s="12" t="s">
        <v>171</v>
      </c>
      <c r="F18" s="33">
        <v>505000000</v>
      </c>
      <c r="G18" s="408"/>
      <c r="H18" s="12" t="s">
        <v>171</v>
      </c>
      <c r="I18" s="894">
        <v>556000000</v>
      </c>
    </row>
    <row r="19" spans="1:11" s="893" customFormat="1" ht="25.5">
      <c r="A19" s="53">
        <v>2</v>
      </c>
      <c r="B19" s="401" t="s">
        <v>15</v>
      </c>
      <c r="C19" s="401" t="s">
        <v>1379</v>
      </c>
      <c r="D19" s="53"/>
      <c r="E19" s="53" t="s">
        <v>4288</v>
      </c>
      <c r="F19" s="497">
        <f>SUM(F20:F27)</f>
        <v>2039399000</v>
      </c>
      <c r="G19" s="401"/>
      <c r="H19" s="53" t="s">
        <v>4288</v>
      </c>
      <c r="I19" s="497">
        <f>SUM(I20:I27)</f>
        <v>2239202000</v>
      </c>
    </row>
    <row r="20" spans="1:11" s="895" customFormat="1" ht="19.899999999999999" customHeight="1">
      <c r="A20" s="12"/>
      <c r="B20" s="8" t="s">
        <v>1892</v>
      </c>
      <c r="C20" s="408" t="s">
        <v>4305</v>
      </c>
      <c r="D20" s="12" t="s">
        <v>8</v>
      </c>
      <c r="E20" s="12" t="s">
        <v>1063</v>
      </c>
      <c r="F20" s="33">
        <v>180000000</v>
      </c>
      <c r="G20" s="408"/>
      <c r="H20" s="12" t="s">
        <v>4306</v>
      </c>
      <c r="I20" s="894">
        <v>180000000</v>
      </c>
    </row>
    <row r="21" spans="1:11" s="895" customFormat="1" ht="19.899999999999999" customHeight="1">
      <c r="A21" s="12"/>
      <c r="B21" s="8" t="s">
        <v>4307</v>
      </c>
      <c r="C21" s="408" t="s">
        <v>4308</v>
      </c>
      <c r="D21" s="12" t="s">
        <v>8</v>
      </c>
      <c r="E21" s="12" t="s">
        <v>2186</v>
      </c>
      <c r="F21" s="33">
        <v>100000000</v>
      </c>
      <c r="G21" s="408"/>
      <c r="H21" s="12" t="s">
        <v>4309</v>
      </c>
      <c r="I21" s="894">
        <v>120000000</v>
      </c>
    </row>
    <row r="22" spans="1:11" s="895" customFormat="1" ht="25.5" customHeight="1">
      <c r="A22" s="12"/>
      <c r="B22" s="8" t="s">
        <v>1168</v>
      </c>
      <c r="C22" s="408" t="s">
        <v>4310</v>
      </c>
      <c r="D22" s="12" t="s">
        <v>8</v>
      </c>
      <c r="E22" s="12" t="s">
        <v>4311</v>
      </c>
      <c r="F22" s="33">
        <v>173055000</v>
      </c>
      <c r="G22" s="408"/>
      <c r="H22" s="12" t="s">
        <v>4311</v>
      </c>
      <c r="I22" s="894">
        <v>190741000</v>
      </c>
    </row>
    <row r="23" spans="1:11" s="895" customFormat="1" ht="19.899999999999999" customHeight="1">
      <c r="A23" s="12"/>
      <c r="B23" s="8" t="s">
        <v>357</v>
      </c>
      <c r="C23" s="408" t="s">
        <v>4312</v>
      </c>
      <c r="D23" s="12" t="s">
        <v>8</v>
      </c>
      <c r="E23" s="12" t="s">
        <v>171</v>
      </c>
      <c r="F23" s="33">
        <v>144213000</v>
      </c>
      <c r="G23" s="408"/>
      <c r="H23" s="12" t="s">
        <v>171</v>
      </c>
      <c r="I23" s="894">
        <v>158951000</v>
      </c>
    </row>
    <row r="24" spans="1:11" s="895" customFormat="1" ht="24" customHeight="1">
      <c r="A24" s="12"/>
      <c r="B24" s="8" t="s">
        <v>4161</v>
      </c>
      <c r="C24" s="408" t="s">
        <v>359</v>
      </c>
      <c r="D24" s="12" t="s">
        <v>8</v>
      </c>
      <c r="E24" s="12" t="s">
        <v>171</v>
      </c>
      <c r="F24" s="33">
        <v>865279000</v>
      </c>
      <c r="G24" s="408"/>
      <c r="H24" s="12" t="s">
        <v>171</v>
      </c>
      <c r="I24" s="894">
        <v>953706000</v>
      </c>
    </row>
    <row r="25" spans="1:11" s="895" customFormat="1" ht="24.75" customHeight="1">
      <c r="A25" s="12"/>
      <c r="B25" s="8" t="s">
        <v>4313</v>
      </c>
      <c r="C25" s="408" t="s">
        <v>3535</v>
      </c>
      <c r="D25" s="12" t="s">
        <v>8</v>
      </c>
      <c r="E25" s="12" t="s">
        <v>171</v>
      </c>
      <c r="F25" s="33">
        <v>144213000</v>
      </c>
      <c r="G25" s="408"/>
      <c r="H25" s="12" t="s">
        <v>171</v>
      </c>
      <c r="I25" s="894">
        <v>158951000</v>
      </c>
    </row>
    <row r="26" spans="1:11" s="895" customFormat="1" ht="22.5" customHeight="1">
      <c r="A26" s="12"/>
      <c r="B26" s="8" t="s">
        <v>4314</v>
      </c>
      <c r="C26" s="408" t="s">
        <v>4315</v>
      </c>
      <c r="D26" s="12" t="s">
        <v>8</v>
      </c>
      <c r="E26" s="12" t="s">
        <v>352</v>
      </c>
      <c r="F26" s="33">
        <v>144213000</v>
      </c>
      <c r="G26" s="408"/>
      <c r="H26" s="12" t="s">
        <v>352</v>
      </c>
      <c r="I26" s="894">
        <v>158951000</v>
      </c>
    </row>
    <row r="27" spans="1:11" s="895" customFormat="1" ht="25.5" customHeight="1">
      <c r="A27" s="12"/>
      <c r="B27" s="8" t="s">
        <v>4168</v>
      </c>
      <c r="C27" s="408" t="s">
        <v>4316</v>
      </c>
      <c r="D27" s="12" t="s">
        <v>8</v>
      </c>
      <c r="E27" s="12" t="s">
        <v>4317</v>
      </c>
      <c r="F27" s="33">
        <v>288426000</v>
      </c>
      <c r="G27" s="408"/>
      <c r="H27" s="12" t="s">
        <v>4318</v>
      </c>
      <c r="I27" s="894">
        <v>317902000</v>
      </c>
    </row>
    <row r="28" spans="1:11" s="893" customFormat="1" ht="19.899999999999999" customHeight="1">
      <c r="A28" s="53">
        <v>3</v>
      </c>
      <c r="B28" s="401" t="s">
        <v>215</v>
      </c>
      <c r="C28" s="401" t="s">
        <v>4319</v>
      </c>
      <c r="D28" s="53"/>
      <c r="E28" s="53" t="s">
        <v>4288</v>
      </c>
      <c r="F28" s="497">
        <f>SUM(F29)</f>
        <v>302000000</v>
      </c>
      <c r="G28" s="401"/>
      <c r="H28" s="53" t="s">
        <v>4288</v>
      </c>
      <c r="I28" s="497">
        <f>SUM(I29)</f>
        <v>350000000</v>
      </c>
    </row>
    <row r="29" spans="1:11" s="895" customFormat="1" ht="25.5">
      <c r="A29" s="12"/>
      <c r="B29" s="8" t="s">
        <v>4320</v>
      </c>
      <c r="C29" s="408" t="s">
        <v>217</v>
      </c>
      <c r="D29" s="12" t="s">
        <v>8</v>
      </c>
      <c r="E29" s="12" t="s">
        <v>4321</v>
      </c>
      <c r="F29" s="33">
        <v>302000000</v>
      </c>
      <c r="G29" s="408"/>
      <c r="H29" s="12" t="s">
        <v>4321</v>
      </c>
      <c r="I29" s="894">
        <v>350000000</v>
      </c>
    </row>
    <row r="30" spans="1:11" s="893" customFormat="1" ht="25.5">
      <c r="A30" s="53">
        <v>4</v>
      </c>
      <c r="B30" s="401" t="s">
        <v>242</v>
      </c>
      <c r="C30" s="401" t="s">
        <v>4322</v>
      </c>
      <c r="D30" s="53"/>
      <c r="E30" s="53" t="s">
        <v>4288</v>
      </c>
      <c r="F30" s="497">
        <f>SUM(F31:F34)</f>
        <v>571585000</v>
      </c>
      <c r="G30" s="401"/>
      <c r="H30" s="53" t="s">
        <v>4288</v>
      </c>
      <c r="I30" s="497">
        <f>SUM(I31:I34)</f>
        <v>622113000</v>
      </c>
    </row>
    <row r="31" spans="1:11" s="1115" customFormat="1" ht="30" customHeight="1">
      <c r="A31" s="903"/>
      <c r="B31" s="47" t="s">
        <v>4323</v>
      </c>
      <c r="C31" s="1099" t="s">
        <v>4324</v>
      </c>
      <c r="D31" s="903" t="s">
        <v>4325</v>
      </c>
      <c r="E31" s="903" t="s">
        <v>839</v>
      </c>
      <c r="F31" s="198">
        <v>175000000</v>
      </c>
      <c r="G31" s="1099"/>
      <c r="H31" s="903" t="s">
        <v>4326</v>
      </c>
      <c r="I31" s="1100">
        <v>185000000</v>
      </c>
    </row>
    <row r="32" spans="1:11" s="1115" customFormat="1" ht="25.5">
      <c r="A32" s="903"/>
      <c r="B32" s="47" t="s">
        <v>4327</v>
      </c>
      <c r="C32" s="408" t="s">
        <v>4328</v>
      </c>
      <c r="D32" s="12" t="s">
        <v>8</v>
      </c>
      <c r="E32" s="12" t="s">
        <v>2060</v>
      </c>
      <c r="F32" s="33">
        <v>115370000</v>
      </c>
      <c r="G32" s="408"/>
      <c r="H32" s="12" t="s">
        <v>2060</v>
      </c>
      <c r="I32" s="894">
        <v>127160000</v>
      </c>
      <c r="K32" s="1115" t="s">
        <v>4329</v>
      </c>
    </row>
    <row r="33" spans="1:9" s="895" customFormat="1" ht="27.75" customHeight="1">
      <c r="A33" s="12"/>
      <c r="B33" s="47" t="s">
        <v>4330</v>
      </c>
      <c r="C33" s="408" t="s">
        <v>4331</v>
      </c>
      <c r="D33" s="12" t="s">
        <v>8</v>
      </c>
      <c r="E33" s="12" t="s">
        <v>2062</v>
      </c>
      <c r="F33" s="33">
        <v>180266000</v>
      </c>
      <c r="G33" s="408"/>
      <c r="H33" s="12" t="s">
        <v>2062</v>
      </c>
      <c r="I33" s="894">
        <v>198688000</v>
      </c>
    </row>
    <row r="34" spans="1:9" s="895" customFormat="1" ht="27.75" customHeight="1">
      <c r="A34" s="12"/>
      <c r="B34" s="8" t="s">
        <v>4332</v>
      </c>
      <c r="C34" s="408" t="s">
        <v>4333</v>
      </c>
      <c r="D34" s="12" t="s">
        <v>8</v>
      </c>
      <c r="E34" s="12" t="s">
        <v>2060</v>
      </c>
      <c r="F34" s="33">
        <v>100949000</v>
      </c>
      <c r="G34" s="408"/>
      <c r="H34" s="12" t="s">
        <v>2060</v>
      </c>
      <c r="I34" s="894">
        <v>111265000</v>
      </c>
    </row>
    <row r="35" spans="1:9" s="1140" customFormat="1" ht="28.5" customHeight="1">
      <c r="A35" s="905">
        <v>5</v>
      </c>
      <c r="B35" s="1113" t="s">
        <v>486</v>
      </c>
      <c r="C35" s="1113" t="s">
        <v>1573</v>
      </c>
      <c r="D35" s="905"/>
      <c r="E35" s="905" t="s">
        <v>4288</v>
      </c>
      <c r="F35" s="1197">
        <f>SUM(F36:F40)</f>
        <v>1985303000</v>
      </c>
      <c r="G35" s="1113"/>
      <c r="H35" s="905" t="s">
        <v>4288</v>
      </c>
      <c r="I35" s="1197">
        <f>SUM(I36:I40)</f>
        <v>2163444000</v>
      </c>
    </row>
    <row r="36" spans="1:9" s="895" customFormat="1" ht="25.5">
      <c r="A36" s="12"/>
      <c r="B36" s="8" t="s">
        <v>4334</v>
      </c>
      <c r="C36" s="408" t="s">
        <v>154</v>
      </c>
      <c r="D36" s="12" t="s">
        <v>8</v>
      </c>
      <c r="E36" s="12" t="s">
        <v>4335</v>
      </c>
      <c r="F36" s="33">
        <v>340000000</v>
      </c>
      <c r="G36" s="408"/>
      <c r="H36" s="12" t="s">
        <v>4335</v>
      </c>
      <c r="I36" s="894">
        <v>350000000</v>
      </c>
    </row>
    <row r="37" spans="1:9" s="895" customFormat="1" ht="25.5">
      <c r="A37" s="12"/>
      <c r="B37" s="8" t="s">
        <v>4336</v>
      </c>
      <c r="C37" s="408" t="s">
        <v>4337</v>
      </c>
      <c r="D37" s="12" t="s">
        <v>8</v>
      </c>
      <c r="E37" s="12" t="s">
        <v>4338</v>
      </c>
      <c r="F37" s="33">
        <v>563705000</v>
      </c>
      <c r="G37" s="408"/>
      <c r="H37" s="12" t="s">
        <v>4338</v>
      </c>
      <c r="I37" s="894">
        <v>621312000</v>
      </c>
    </row>
    <row r="38" spans="1:9" s="895" customFormat="1" ht="27" customHeight="1">
      <c r="A38" s="12"/>
      <c r="B38" s="8" t="s">
        <v>4339</v>
      </c>
      <c r="C38" s="408" t="s">
        <v>4340</v>
      </c>
      <c r="D38" s="12" t="s">
        <v>8</v>
      </c>
      <c r="E38" s="12" t="s">
        <v>2631</v>
      </c>
      <c r="F38" s="33">
        <v>576853000</v>
      </c>
      <c r="G38" s="408"/>
      <c r="H38" s="12" t="s">
        <v>2631</v>
      </c>
      <c r="I38" s="894">
        <v>635804000</v>
      </c>
    </row>
    <row r="39" spans="1:9" s="895" customFormat="1" ht="28.5" customHeight="1">
      <c r="A39" s="12"/>
      <c r="B39" s="8" t="s">
        <v>4341</v>
      </c>
      <c r="C39" s="408" t="s">
        <v>4342</v>
      </c>
      <c r="D39" s="12" t="s">
        <v>8</v>
      </c>
      <c r="E39" s="12" t="s">
        <v>4338</v>
      </c>
      <c r="F39" s="33">
        <v>288426000</v>
      </c>
      <c r="G39" s="408"/>
      <c r="H39" s="12" t="s">
        <v>4338</v>
      </c>
      <c r="I39" s="894">
        <v>317902000</v>
      </c>
    </row>
    <row r="40" spans="1:9" s="895" customFormat="1" ht="23.25" customHeight="1">
      <c r="A40" s="12"/>
      <c r="B40" s="8" t="s">
        <v>4343</v>
      </c>
      <c r="C40" s="408" t="s">
        <v>4344</v>
      </c>
      <c r="D40" s="12" t="s">
        <v>8</v>
      </c>
      <c r="E40" s="12" t="s">
        <v>2856</v>
      </c>
      <c r="F40" s="33">
        <v>216319000</v>
      </c>
      <c r="G40" s="408"/>
      <c r="H40" s="12" t="s">
        <v>1482</v>
      </c>
      <c r="I40" s="894">
        <v>238426000</v>
      </c>
    </row>
    <row r="41" spans="1:9" s="893" customFormat="1" ht="25.5">
      <c r="A41" s="905">
        <v>6</v>
      </c>
      <c r="B41" s="1113" t="s">
        <v>4345</v>
      </c>
      <c r="C41" s="1113" t="s">
        <v>4346</v>
      </c>
      <c r="D41" s="905"/>
      <c r="E41" s="905" t="s">
        <v>4347</v>
      </c>
      <c r="F41" s="1197">
        <f>SUM(F42:F47)</f>
        <v>5210060000</v>
      </c>
      <c r="G41" s="1113"/>
      <c r="H41" s="905" t="s">
        <v>4347</v>
      </c>
      <c r="I41" s="1197">
        <f>SUM(I42:I47)</f>
        <v>5715872000</v>
      </c>
    </row>
    <row r="42" spans="1:9" s="1115" customFormat="1" ht="25.5">
      <c r="A42" s="903"/>
      <c r="B42" s="8" t="s">
        <v>4348</v>
      </c>
      <c r="C42" s="1099" t="s">
        <v>4349</v>
      </c>
      <c r="D42" s="903" t="s">
        <v>4350</v>
      </c>
      <c r="E42" s="903" t="s">
        <v>4347</v>
      </c>
      <c r="F42" s="198">
        <v>1294755000</v>
      </c>
      <c r="G42" s="1099"/>
      <c r="H42" s="903" t="s">
        <v>4347</v>
      </c>
      <c r="I42" s="198">
        <v>1442132000</v>
      </c>
    </row>
    <row r="43" spans="1:9" s="1115" customFormat="1" ht="25.5">
      <c r="A43" s="903"/>
      <c r="B43" s="8" t="s">
        <v>4351</v>
      </c>
      <c r="C43" s="1099" t="s">
        <v>4352</v>
      </c>
      <c r="D43" s="903" t="s">
        <v>4353</v>
      </c>
      <c r="E43" s="903" t="s">
        <v>4243</v>
      </c>
      <c r="F43" s="198">
        <v>450000000</v>
      </c>
      <c r="G43" s="1099"/>
      <c r="H43" s="903" t="s">
        <v>4243</v>
      </c>
      <c r="I43" s="1100">
        <v>500000000</v>
      </c>
    </row>
    <row r="44" spans="1:9" s="1115" customFormat="1" ht="19.899999999999999" customHeight="1">
      <c r="A44" s="903"/>
      <c r="B44" s="8" t="s">
        <v>4354</v>
      </c>
      <c r="C44" s="1099" t="s">
        <v>4355</v>
      </c>
      <c r="D44" s="903" t="s">
        <v>39</v>
      </c>
      <c r="E44" s="903" t="s">
        <v>4356</v>
      </c>
      <c r="F44" s="198">
        <v>1314239000</v>
      </c>
      <c r="G44" s="1099"/>
      <c r="H44" s="903" t="s">
        <v>4356</v>
      </c>
      <c r="I44" s="1100">
        <v>1368985000</v>
      </c>
    </row>
    <row r="45" spans="1:9" s="1115" customFormat="1" ht="25.5">
      <c r="A45" s="903"/>
      <c r="B45" s="8" t="s">
        <v>4357</v>
      </c>
      <c r="C45" s="1099" t="s">
        <v>4358</v>
      </c>
      <c r="D45" s="903" t="s">
        <v>4353</v>
      </c>
      <c r="E45" s="903" t="s">
        <v>1477</v>
      </c>
      <c r="F45" s="198">
        <v>721066000</v>
      </c>
      <c r="G45" s="1099"/>
      <c r="H45" s="903" t="s">
        <v>1477</v>
      </c>
      <c r="I45" s="1100">
        <v>794755000</v>
      </c>
    </row>
    <row r="46" spans="1:9" s="1115" customFormat="1" ht="25.5">
      <c r="A46" s="903"/>
      <c r="B46" s="8" t="s">
        <v>4359</v>
      </c>
      <c r="C46" s="1099" t="s">
        <v>4360</v>
      </c>
      <c r="D46" s="903" t="s">
        <v>4361</v>
      </c>
      <c r="E46" s="903" t="s">
        <v>4362</v>
      </c>
      <c r="F46" s="198">
        <v>780000000</v>
      </c>
      <c r="G46" s="1099"/>
      <c r="H46" s="903" t="s">
        <v>4363</v>
      </c>
      <c r="I46" s="1100">
        <v>860000000</v>
      </c>
    </row>
    <row r="47" spans="1:9" s="1115" customFormat="1" ht="25.5">
      <c r="A47" s="903"/>
      <c r="B47" s="8" t="s">
        <v>4364</v>
      </c>
      <c r="C47" s="1099" t="s">
        <v>4365</v>
      </c>
      <c r="D47" s="903" t="s">
        <v>554</v>
      </c>
      <c r="E47" s="903" t="s">
        <v>4366</v>
      </c>
      <c r="F47" s="198">
        <v>650000000</v>
      </c>
      <c r="G47" s="1099"/>
      <c r="H47" s="903" t="s">
        <v>4367</v>
      </c>
      <c r="I47" s="1100">
        <v>750000000</v>
      </c>
    </row>
    <row r="48" spans="1:9" s="893" customFormat="1" ht="24.75" customHeight="1">
      <c r="A48" s="53">
        <v>7</v>
      </c>
      <c r="B48" s="401" t="s">
        <v>4368</v>
      </c>
      <c r="C48" s="401" t="s">
        <v>4369</v>
      </c>
      <c r="D48" s="53"/>
      <c r="E48" s="53" t="s">
        <v>4370</v>
      </c>
      <c r="F48" s="497">
        <f>SUM(F49:F51)</f>
        <v>2424985000</v>
      </c>
      <c r="G48" s="401"/>
      <c r="H48" s="53" t="s">
        <v>4371</v>
      </c>
      <c r="I48" s="497">
        <f>SUM(I49:I51)</f>
        <v>2744985000</v>
      </c>
    </row>
    <row r="49" spans="1:9" s="895" customFormat="1" ht="38.25">
      <c r="A49" s="12"/>
      <c r="B49" s="193" t="s">
        <v>4372</v>
      </c>
      <c r="C49" s="1099" t="s">
        <v>4373</v>
      </c>
      <c r="D49" s="903" t="s">
        <v>4374</v>
      </c>
      <c r="E49" s="903" t="s">
        <v>4375</v>
      </c>
      <c r="F49" s="198">
        <v>745000000</v>
      </c>
      <c r="G49" s="1099"/>
      <c r="H49" s="903" t="s">
        <v>4375</v>
      </c>
      <c r="I49" s="1100">
        <v>865000000</v>
      </c>
    </row>
    <row r="50" spans="1:9" s="895" customFormat="1" ht="26.25" customHeight="1">
      <c r="A50" s="12"/>
      <c r="B50" s="8" t="s">
        <v>4376</v>
      </c>
      <c r="C50" s="408" t="s">
        <v>4377</v>
      </c>
      <c r="D50" s="12" t="s">
        <v>8</v>
      </c>
      <c r="E50" s="12">
        <v>335</v>
      </c>
      <c r="F50" s="33">
        <v>852050000</v>
      </c>
      <c r="G50" s="408"/>
      <c r="H50" s="12">
        <v>385</v>
      </c>
      <c r="I50" s="894">
        <v>952050000</v>
      </c>
    </row>
    <row r="51" spans="1:9" s="895" customFormat="1" ht="25.5">
      <c r="A51" s="12"/>
      <c r="B51" s="8" t="s">
        <v>4378</v>
      </c>
      <c r="C51" s="408" t="s">
        <v>4379</v>
      </c>
      <c r="D51" s="12" t="s">
        <v>8</v>
      </c>
      <c r="E51" s="12" t="s">
        <v>4380</v>
      </c>
      <c r="F51" s="33">
        <v>827935000</v>
      </c>
      <c r="G51" s="408"/>
      <c r="H51" s="12" t="s">
        <v>2405</v>
      </c>
      <c r="I51" s="894">
        <v>927935000</v>
      </c>
    </row>
    <row r="52" spans="1:9" s="893" customFormat="1" ht="25.5">
      <c r="A52" s="53">
        <v>8</v>
      </c>
      <c r="B52" s="401" t="s">
        <v>4381</v>
      </c>
      <c r="C52" s="401" t="s">
        <v>4382</v>
      </c>
      <c r="D52" s="53"/>
      <c r="E52" s="53" t="s">
        <v>4383</v>
      </c>
      <c r="F52" s="497">
        <f>SUM(F53:F58)</f>
        <v>4895535000</v>
      </c>
      <c r="G52" s="401"/>
      <c r="H52" s="53" t="s">
        <v>4384</v>
      </c>
      <c r="I52" s="497">
        <f>SUM(I53:I58)</f>
        <v>5423080500</v>
      </c>
    </row>
    <row r="53" spans="1:9" s="895" customFormat="1" ht="38.25">
      <c r="A53" s="12"/>
      <c r="B53" s="8" t="s">
        <v>4385</v>
      </c>
      <c r="C53" s="408" t="s">
        <v>4386</v>
      </c>
      <c r="D53" s="12" t="s">
        <v>4387</v>
      </c>
      <c r="E53" s="448">
        <v>0.4</v>
      </c>
      <c r="F53" s="33">
        <v>1294755000</v>
      </c>
      <c r="G53" s="408"/>
      <c r="H53" s="448">
        <v>0.45</v>
      </c>
      <c r="I53" s="894">
        <v>1442132000</v>
      </c>
    </row>
    <row r="54" spans="1:9" s="895" customFormat="1" ht="19.899999999999999" customHeight="1">
      <c r="A54" s="12"/>
      <c r="B54" s="8" t="s">
        <v>4388</v>
      </c>
      <c r="C54" s="408" t="s">
        <v>4389</v>
      </c>
      <c r="D54" s="12" t="s">
        <v>39</v>
      </c>
      <c r="E54" s="12" t="s">
        <v>4390</v>
      </c>
      <c r="F54" s="33">
        <v>1946879000</v>
      </c>
      <c r="G54" s="408"/>
      <c r="H54" s="12" t="s">
        <v>4391</v>
      </c>
      <c r="I54" s="894">
        <v>2145838000</v>
      </c>
    </row>
    <row r="55" spans="1:9" s="895" customFormat="1" ht="19.899999999999999" customHeight="1">
      <c r="A55" s="12"/>
      <c r="B55" s="8" t="s">
        <v>4392</v>
      </c>
      <c r="C55" s="408" t="s">
        <v>4393</v>
      </c>
      <c r="D55" s="12" t="s">
        <v>4394</v>
      </c>
      <c r="E55" s="12" t="s">
        <v>4395</v>
      </c>
      <c r="F55" s="33">
        <v>615790000</v>
      </c>
      <c r="G55" s="408"/>
      <c r="H55" s="12" t="s">
        <v>4396</v>
      </c>
      <c r="I55" s="894">
        <v>678720000</v>
      </c>
    </row>
    <row r="56" spans="1:9" s="895" customFormat="1" ht="27" customHeight="1">
      <c r="A56" s="12"/>
      <c r="B56" s="47" t="s">
        <v>4397</v>
      </c>
      <c r="C56" s="408" t="s">
        <v>4398</v>
      </c>
      <c r="D56" s="12" t="s">
        <v>4387</v>
      </c>
      <c r="E56" s="448">
        <v>0.3</v>
      </c>
      <c r="F56" s="33">
        <v>423384000</v>
      </c>
      <c r="G56" s="408"/>
      <c r="H56" s="448">
        <v>0.4</v>
      </c>
      <c r="I56" s="894">
        <v>471577000</v>
      </c>
    </row>
    <row r="57" spans="1:9" s="895" customFormat="1" ht="19.899999999999999" customHeight="1">
      <c r="A57" s="12"/>
      <c r="B57" s="8" t="s">
        <v>4399</v>
      </c>
      <c r="C57" s="408" t="s">
        <v>4400</v>
      </c>
      <c r="D57" s="12" t="s">
        <v>4394</v>
      </c>
      <c r="E57" s="12" t="s">
        <v>1212</v>
      </c>
      <c r="F57" s="33">
        <v>392260000</v>
      </c>
      <c r="G57" s="408"/>
      <c r="H57" s="12" t="s">
        <v>1212</v>
      </c>
      <c r="I57" s="894">
        <v>432346000</v>
      </c>
    </row>
    <row r="58" spans="1:9" s="895" customFormat="1" ht="25.5">
      <c r="A58" s="12"/>
      <c r="B58" s="8" t="s">
        <v>4401</v>
      </c>
      <c r="C58" s="408" t="s">
        <v>4402</v>
      </c>
      <c r="D58" s="12" t="s">
        <v>4403</v>
      </c>
      <c r="E58" s="448">
        <v>0.2</v>
      </c>
      <c r="F58" s="33">
        <v>222467000</v>
      </c>
      <c r="G58" s="408"/>
      <c r="H58" s="448">
        <v>0.3</v>
      </c>
      <c r="I58" s="894">
        <v>252467500</v>
      </c>
    </row>
    <row r="59" spans="1:9" s="893" customFormat="1" ht="25.5">
      <c r="A59" s="53">
        <v>9</v>
      </c>
      <c r="B59" s="415" t="s">
        <v>4404</v>
      </c>
      <c r="C59" s="401" t="s">
        <v>4405</v>
      </c>
      <c r="D59" s="53"/>
      <c r="E59" s="53" t="s">
        <v>4406</v>
      </c>
      <c r="F59" s="497">
        <f>SUM(F60:F67)</f>
        <v>5080977300</v>
      </c>
      <c r="G59" s="401"/>
      <c r="H59" s="53" t="s">
        <v>4407</v>
      </c>
      <c r="I59" s="497">
        <f>SUM(I60:I67)</f>
        <v>5645527300</v>
      </c>
    </row>
    <row r="60" spans="1:9" s="895" customFormat="1" ht="25.5">
      <c r="A60" s="12"/>
      <c r="B60" s="8" t="s">
        <v>4408</v>
      </c>
      <c r="C60" s="408" t="s">
        <v>4409</v>
      </c>
      <c r="D60" s="12" t="s">
        <v>4410</v>
      </c>
      <c r="E60" s="12" t="s">
        <v>4411</v>
      </c>
      <c r="F60" s="33">
        <v>1443058500</v>
      </c>
      <c r="G60" s="408"/>
      <c r="H60" s="12" t="s">
        <v>4412</v>
      </c>
      <c r="I60" s="894">
        <v>1543058500</v>
      </c>
    </row>
    <row r="61" spans="1:9" s="895" customFormat="1" ht="19.899999999999999" customHeight="1">
      <c r="A61" s="12"/>
      <c r="B61" s="8" t="s">
        <v>4413</v>
      </c>
      <c r="C61" s="408" t="s">
        <v>4414</v>
      </c>
      <c r="D61" s="12" t="s">
        <v>39</v>
      </c>
      <c r="E61" s="12" t="s">
        <v>1477</v>
      </c>
      <c r="F61" s="33">
        <v>376396000</v>
      </c>
      <c r="G61" s="408"/>
      <c r="H61" s="12" t="s">
        <v>1477</v>
      </c>
      <c r="I61" s="894">
        <v>414862000</v>
      </c>
    </row>
    <row r="62" spans="1:9" s="895" customFormat="1" ht="19.899999999999999" customHeight="1">
      <c r="A62" s="12"/>
      <c r="B62" s="8" t="s">
        <v>4415</v>
      </c>
      <c r="C62" s="408" t="s">
        <v>4416</v>
      </c>
      <c r="D62" s="12" t="s">
        <v>39</v>
      </c>
      <c r="E62" s="12" t="s">
        <v>4417</v>
      </c>
      <c r="F62" s="33">
        <v>1049872000</v>
      </c>
      <c r="G62" s="408"/>
      <c r="H62" s="12" t="s">
        <v>4418</v>
      </c>
      <c r="I62" s="894">
        <v>1157163000</v>
      </c>
    </row>
    <row r="63" spans="1:9" s="895" customFormat="1">
      <c r="A63" s="12"/>
      <c r="B63" s="8" t="s">
        <v>4419</v>
      </c>
      <c r="C63" s="408" t="s">
        <v>4420</v>
      </c>
      <c r="D63" s="12" t="s">
        <v>3583</v>
      </c>
      <c r="E63" s="12" t="s">
        <v>4421</v>
      </c>
      <c r="F63" s="33">
        <v>526378000</v>
      </c>
      <c r="G63" s="408"/>
      <c r="H63" s="12" t="s">
        <v>4422</v>
      </c>
      <c r="I63" s="894">
        <v>580171000</v>
      </c>
    </row>
    <row r="64" spans="1:9" s="895" customFormat="1">
      <c r="A64" s="12"/>
      <c r="B64" s="8" t="s">
        <v>4423</v>
      </c>
      <c r="C64" s="408" t="s">
        <v>4424</v>
      </c>
      <c r="D64" s="12" t="s">
        <v>554</v>
      </c>
      <c r="E64" s="12" t="s">
        <v>4425</v>
      </c>
      <c r="F64" s="33">
        <v>761122100</v>
      </c>
      <c r="G64" s="408"/>
      <c r="H64" s="12" t="s">
        <v>4426</v>
      </c>
      <c r="I64" s="894">
        <v>831122100</v>
      </c>
    </row>
    <row r="65" spans="1:9" s="895" customFormat="1" ht="25.5">
      <c r="A65" s="12"/>
      <c r="B65" s="8" t="s">
        <v>4427</v>
      </c>
      <c r="C65" s="408" t="s">
        <v>4428</v>
      </c>
      <c r="D65" s="12" t="s">
        <v>3583</v>
      </c>
      <c r="E65" s="12" t="s">
        <v>4429</v>
      </c>
      <c r="F65" s="33">
        <v>411626700</v>
      </c>
      <c r="G65" s="408"/>
      <c r="H65" s="12" t="s">
        <v>4375</v>
      </c>
      <c r="I65" s="894">
        <v>461626700</v>
      </c>
    </row>
    <row r="66" spans="1:9" s="895" customFormat="1" ht="25.5">
      <c r="A66" s="12"/>
      <c r="B66" s="47" t="s">
        <v>4430</v>
      </c>
      <c r="C66" s="408" t="s">
        <v>4431</v>
      </c>
      <c r="D66" s="12" t="s">
        <v>3583</v>
      </c>
      <c r="E66" s="12" t="s">
        <v>4432</v>
      </c>
      <c r="F66" s="33">
        <v>325306000</v>
      </c>
      <c r="G66" s="408"/>
      <c r="H66" s="12" t="s">
        <v>4433</v>
      </c>
      <c r="I66" s="894">
        <v>390306000</v>
      </c>
    </row>
    <row r="67" spans="1:9" s="895" customFormat="1">
      <c r="A67" s="12"/>
      <c r="B67" s="8" t="s">
        <v>4434</v>
      </c>
      <c r="C67" s="408" t="s">
        <v>4435</v>
      </c>
      <c r="D67" s="12" t="s">
        <v>3583</v>
      </c>
      <c r="E67" s="12" t="s">
        <v>4436</v>
      </c>
      <c r="F67" s="33">
        <v>187218000</v>
      </c>
      <c r="G67" s="408"/>
      <c r="H67" s="12" t="s">
        <v>4437</v>
      </c>
      <c r="I67" s="894">
        <v>267218000</v>
      </c>
    </row>
    <row r="68" spans="1:9" s="13" customFormat="1" ht="19.899999999999999" customHeight="1">
      <c r="A68" s="2085" t="s">
        <v>9</v>
      </c>
      <c r="B68" s="2085"/>
      <c r="C68" s="2085"/>
      <c r="D68" s="2085"/>
      <c r="E68" s="2085"/>
      <c r="F68" s="41">
        <f>F59+F52+F48+F41+F35+F30+F28+F19+F8</f>
        <v>24732844300</v>
      </c>
      <c r="G68" s="40" t="s">
        <v>244</v>
      </c>
      <c r="H68" s="673"/>
      <c r="I68" s="41">
        <f>I59+I52+I48+I41+I35+I30+I28+I19+I8</f>
        <v>27346223800</v>
      </c>
    </row>
    <row r="69" spans="1:9" s="13" customFormat="1">
      <c r="E69" s="16"/>
    </row>
    <row r="70" spans="1:9" s="13" customFormat="1">
      <c r="E70" s="16"/>
    </row>
    <row r="71" spans="1:9" s="13" customFormat="1">
      <c r="E71" s="16"/>
    </row>
  </sheetData>
  <mergeCells count="4">
    <mergeCell ref="A3:A4"/>
    <mergeCell ref="B3:B4"/>
    <mergeCell ref="C3:C4"/>
    <mergeCell ref="A68:E68"/>
  </mergeCells>
  <pageMargins left="0.78740157480314965" right="0.78740157480314965" top="0.98425196850393704" bottom="0.78740157480314965" header="0.31496062992125984" footer="0.31496062992125984"/>
  <pageSetup paperSize="10000" scale="65" orientation="landscape" horizontalDpi="4294967292" verticalDpi="0" r:id="rId1"/>
  <headerFooter>
    <oddFooter>&amp;L&amp;"-,Bold"&amp;12&amp;K03-024&amp;N RKPD Prov. Jambi Tahun 2019</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EB037D-5AD4-4D91-BBBA-DC47FC3495AF}">
  <dimension ref="A1:L559"/>
  <sheetViews>
    <sheetView topLeftCell="A175" zoomScale="85" zoomScaleNormal="85" workbookViewId="0">
      <selection activeCell="A3" sqref="A3:F196"/>
    </sheetView>
  </sheetViews>
  <sheetFormatPr defaultColWidth="8.85546875" defaultRowHeight="12.75"/>
  <cols>
    <col min="1" max="1" width="6.28515625" style="425" customWidth="1"/>
    <col min="2" max="2" width="48.7109375" style="425" customWidth="1"/>
    <col min="3" max="3" width="37.85546875" style="425" customWidth="1"/>
    <col min="4" max="4" width="18.7109375" style="425" customWidth="1"/>
    <col min="5" max="5" width="12.7109375" style="16" customWidth="1"/>
    <col min="6" max="6" width="24" style="13" customWidth="1"/>
    <col min="7" max="7" width="20.7109375" style="16" customWidth="1"/>
    <col min="8" max="8" width="14.140625" style="16" customWidth="1"/>
    <col min="9" max="9" width="20.42578125" style="13" customWidth="1"/>
    <col min="10" max="10" width="8.85546875" style="425"/>
    <col min="11" max="11" width="14.5703125" style="425" bestFit="1" customWidth="1"/>
    <col min="12" max="12" width="10.85546875" style="425" bestFit="1" customWidth="1"/>
    <col min="13" max="16384" width="8.85546875" style="425"/>
  </cols>
  <sheetData>
    <row r="1" spans="1:9" ht="15.75">
      <c r="A1" s="593" t="s">
        <v>718</v>
      </c>
      <c r="B1" s="593"/>
      <c r="C1" s="593"/>
    </row>
    <row r="3" spans="1:9" ht="18.600000000000001" customHeight="1">
      <c r="A3" s="2096" t="s">
        <v>0</v>
      </c>
      <c r="B3" s="2097" t="s">
        <v>1</v>
      </c>
      <c r="C3" s="2097" t="s">
        <v>2</v>
      </c>
      <c r="D3" s="2096" t="s">
        <v>605</v>
      </c>
      <c r="E3" s="2096"/>
      <c r="F3" s="2096"/>
      <c r="G3" s="2084" t="s">
        <v>6</v>
      </c>
      <c r="H3" s="2084" t="s">
        <v>606</v>
      </c>
      <c r="I3" s="2084"/>
    </row>
    <row r="4" spans="1:9" ht="31.9" customHeight="1">
      <c r="A4" s="2096"/>
      <c r="B4" s="2097"/>
      <c r="C4" s="2097"/>
      <c r="D4" s="421" t="s">
        <v>3</v>
      </c>
      <c r="E4" s="53" t="s">
        <v>4</v>
      </c>
      <c r="F4" s="53" t="s">
        <v>5</v>
      </c>
      <c r="G4" s="2084"/>
      <c r="H4" s="53" t="s">
        <v>4</v>
      </c>
      <c r="I4" s="53" t="s">
        <v>5</v>
      </c>
    </row>
    <row r="5" spans="1:9" s="13" customFormat="1">
      <c r="A5" s="280">
        <v>1</v>
      </c>
      <c r="B5" s="280">
        <v>2</v>
      </c>
      <c r="C5" s="280">
        <v>3</v>
      </c>
      <c r="D5" s="280">
        <v>4</v>
      </c>
      <c r="E5" s="280">
        <v>5</v>
      </c>
      <c r="F5" s="280">
        <v>6</v>
      </c>
      <c r="G5" s="280">
        <v>7</v>
      </c>
      <c r="H5" s="280">
        <v>8</v>
      </c>
      <c r="I5" s="280">
        <v>9</v>
      </c>
    </row>
    <row r="6" spans="1:9" s="13" customFormat="1" ht="18" customHeight="1">
      <c r="A6" s="6"/>
      <c r="B6" s="6"/>
      <c r="C6" s="6"/>
      <c r="D6" s="6"/>
      <c r="E6" s="7"/>
      <c r="F6" s="6"/>
      <c r="G6" s="7"/>
      <c r="H6" s="7"/>
      <c r="I6" s="6"/>
    </row>
    <row r="7" spans="1:9" s="13" customFormat="1" ht="18" customHeight="1">
      <c r="A7" s="19" t="s">
        <v>3702</v>
      </c>
      <c r="B7" s="20"/>
      <c r="C7" s="20"/>
      <c r="D7" s="21"/>
      <c r="E7" s="21"/>
      <c r="F7" s="20"/>
      <c r="G7" s="21"/>
      <c r="H7" s="21"/>
      <c r="I7" s="22"/>
    </row>
    <row r="8" spans="1:9" s="1111" customFormat="1" ht="18" customHeight="1">
      <c r="A8" s="1110"/>
      <c r="B8" s="501"/>
      <c r="D8" s="464"/>
      <c r="E8" s="464"/>
      <c r="F8" s="1112">
        <f>F9+F32+F44+F46+F48+F50+F59+F63+F86+F144+F148+F171+F178+F183+F190</f>
        <v>43384777767</v>
      </c>
      <c r="G8" s="464"/>
      <c r="H8" s="464"/>
      <c r="I8" s="1112">
        <f>I9+I32+I44+I46+I48+I50+I59+I63+I86+I144+I148+I171+I178+I183+I190</f>
        <v>51356317556</v>
      </c>
    </row>
    <row r="9" spans="1:9" s="893" customFormat="1" ht="25.5">
      <c r="A9" s="934">
        <v>1</v>
      </c>
      <c r="B9" s="1085" t="s">
        <v>3703</v>
      </c>
      <c r="C9" s="1085" t="s">
        <v>3704</v>
      </c>
      <c r="D9" s="934" t="s">
        <v>8</v>
      </c>
      <c r="E9" s="934">
        <v>5</v>
      </c>
      <c r="F9" s="1086">
        <f>SUM(F10:F31)</f>
        <v>4836717647</v>
      </c>
      <c r="G9" s="934" t="s">
        <v>3705</v>
      </c>
      <c r="H9" s="934">
        <v>5</v>
      </c>
      <c r="I9" s="1086">
        <f>SUM(I10:I31)</f>
        <v>5505645412</v>
      </c>
    </row>
    <row r="10" spans="1:9" s="895" customFormat="1" ht="25.5">
      <c r="A10" s="12"/>
      <c r="B10" s="8" t="s">
        <v>167</v>
      </c>
      <c r="C10" s="408" t="s">
        <v>3706</v>
      </c>
      <c r="D10" s="12" t="s">
        <v>8</v>
      </c>
      <c r="E10" s="12">
        <v>12</v>
      </c>
      <c r="F10" s="894">
        <v>82560000</v>
      </c>
      <c r="G10" s="12" t="s">
        <v>3705</v>
      </c>
      <c r="H10" s="12">
        <v>12</v>
      </c>
      <c r="I10" s="894">
        <v>99072000</v>
      </c>
    </row>
    <row r="11" spans="1:9" s="895" customFormat="1" ht="25.5">
      <c r="A11" s="12"/>
      <c r="B11" s="8" t="s">
        <v>169</v>
      </c>
      <c r="C11" s="408" t="s">
        <v>3707</v>
      </c>
      <c r="D11" s="12" t="s">
        <v>8</v>
      </c>
      <c r="E11" s="12">
        <v>12</v>
      </c>
      <c r="F11" s="894">
        <v>1400000000</v>
      </c>
      <c r="G11" s="12" t="s">
        <v>3705</v>
      </c>
      <c r="H11" s="12">
        <v>12</v>
      </c>
      <c r="I11" s="894">
        <v>1680000000</v>
      </c>
    </row>
    <row r="12" spans="1:9" s="895" customFormat="1" ht="25.5">
      <c r="A12" s="12"/>
      <c r="B12" s="8" t="s">
        <v>2789</v>
      </c>
      <c r="C12" s="408" t="s">
        <v>3708</v>
      </c>
      <c r="D12" s="12" t="s">
        <v>8</v>
      </c>
      <c r="E12" s="12">
        <v>12</v>
      </c>
      <c r="F12" s="894">
        <v>30000000</v>
      </c>
      <c r="G12" s="12" t="s">
        <v>3705</v>
      </c>
      <c r="H12" s="12">
        <v>12</v>
      </c>
      <c r="I12" s="894">
        <v>36000000</v>
      </c>
    </row>
    <row r="13" spans="1:9" s="895" customFormat="1" ht="25.5">
      <c r="A13" s="12"/>
      <c r="B13" s="8" t="s">
        <v>172</v>
      </c>
      <c r="C13" s="408" t="s">
        <v>3709</v>
      </c>
      <c r="D13" s="12" t="s">
        <v>8</v>
      </c>
      <c r="E13" s="12">
        <v>12</v>
      </c>
      <c r="F13" s="894">
        <v>619157647</v>
      </c>
      <c r="G13" s="12" t="s">
        <v>3705</v>
      </c>
      <c r="H13" s="12">
        <v>12</v>
      </c>
      <c r="I13" s="894">
        <v>681073412</v>
      </c>
    </row>
    <row r="14" spans="1:9" s="895" customFormat="1" ht="25.5">
      <c r="A14" s="12"/>
      <c r="B14" s="8" t="s">
        <v>3710</v>
      </c>
      <c r="C14" s="408" t="s">
        <v>3711</v>
      </c>
      <c r="D14" s="12" t="s">
        <v>8</v>
      </c>
      <c r="E14" s="12">
        <v>12</v>
      </c>
      <c r="F14" s="894">
        <v>200000000</v>
      </c>
      <c r="G14" s="12" t="s">
        <v>3705</v>
      </c>
      <c r="H14" s="12">
        <v>12</v>
      </c>
      <c r="I14" s="894">
        <v>240000000</v>
      </c>
    </row>
    <row r="15" spans="1:9" s="895" customFormat="1" ht="25.5">
      <c r="A15" s="12"/>
      <c r="B15" s="47" t="s">
        <v>3712</v>
      </c>
      <c r="C15" s="408" t="s">
        <v>3713</v>
      </c>
      <c r="D15" s="12" t="s">
        <v>8</v>
      </c>
      <c r="E15" s="12">
        <v>12</v>
      </c>
      <c r="F15" s="894">
        <v>120000000</v>
      </c>
      <c r="G15" s="12" t="s">
        <v>3705</v>
      </c>
      <c r="H15" s="12">
        <v>12</v>
      </c>
      <c r="I15" s="894">
        <v>132000000</v>
      </c>
    </row>
    <row r="16" spans="1:9" s="895" customFormat="1" ht="25.5">
      <c r="A16" s="12"/>
      <c r="B16" s="8" t="s">
        <v>181</v>
      </c>
      <c r="C16" s="408" t="s">
        <v>3713</v>
      </c>
      <c r="D16" s="12" t="s">
        <v>8</v>
      </c>
      <c r="E16" s="12">
        <v>12</v>
      </c>
      <c r="F16" s="894">
        <v>75000000</v>
      </c>
      <c r="G16" s="12" t="s">
        <v>3705</v>
      </c>
      <c r="H16" s="12">
        <v>12</v>
      </c>
      <c r="I16" s="894">
        <v>90000000</v>
      </c>
    </row>
    <row r="17" spans="1:9" s="895" customFormat="1" ht="25.5">
      <c r="A17" s="12"/>
      <c r="B17" s="8" t="s">
        <v>184</v>
      </c>
      <c r="C17" s="408" t="s">
        <v>3714</v>
      </c>
      <c r="D17" s="12" t="s">
        <v>8</v>
      </c>
      <c r="E17" s="12">
        <v>1</v>
      </c>
      <c r="F17" s="894">
        <v>35000000</v>
      </c>
      <c r="G17" s="12" t="s">
        <v>3705</v>
      </c>
      <c r="H17" s="12">
        <v>1</v>
      </c>
      <c r="I17" s="894">
        <v>42000000</v>
      </c>
    </row>
    <row r="18" spans="1:9" s="895" customFormat="1" ht="25.5">
      <c r="A18" s="12"/>
      <c r="B18" s="8" t="s">
        <v>3715</v>
      </c>
      <c r="C18" s="408" t="s">
        <v>3716</v>
      </c>
      <c r="D18" s="12" t="s">
        <v>8</v>
      </c>
      <c r="E18" s="12">
        <v>12</v>
      </c>
      <c r="F18" s="894">
        <v>30000000</v>
      </c>
      <c r="G18" s="12" t="s">
        <v>3705</v>
      </c>
      <c r="H18" s="12">
        <v>12</v>
      </c>
      <c r="I18" s="894">
        <v>36000000</v>
      </c>
    </row>
    <row r="19" spans="1:9" s="895" customFormat="1" ht="25.5">
      <c r="A19" s="12"/>
      <c r="B19" s="8" t="s">
        <v>3717</v>
      </c>
      <c r="C19" s="408" t="s">
        <v>3718</v>
      </c>
      <c r="D19" s="12" t="s">
        <v>8</v>
      </c>
      <c r="E19" s="12">
        <v>12</v>
      </c>
      <c r="F19" s="894">
        <v>120000000</v>
      </c>
      <c r="G19" s="12" t="s">
        <v>3705</v>
      </c>
      <c r="H19" s="12">
        <v>12</v>
      </c>
      <c r="I19" s="894">
        <v>132000000</v>
      </c>
    </row>
    <row r="20" spans="1:9" s="895" customFormat="1" ht="25.5">
      <c r="A20" s="12"/>
      <c r="B20" s="8" t="s">
        <v>3719</v>
      </c>
      <c r="C20" s="408" t="s">
        <v>3720</v>
      </c>
      <c r="D20" s="12" t="s">
        <v>8</v>
      </c>
      <c r="E20" s="12">
        <v>26</v>
      </c>
      <c r="F20" s="894">
        <v>400000000</v>
      </c>
      <c r="G20" s="12" t="s">
        <v>3705</v>
      </c>
      <c r="H20" s="12">
        <v>28</v>
      </c>
      <c r="I20" s="894">
        <v>440000000</v>
      </c>
    </row>
    <row r="21" spans="1:9" s="895" customFormat="1" ht="25.5">
      <c r="A21" s="913"/>
      <c r="B21" s="1047" t="s">
        <v>3721</v>
      </c>
      <c r="C21" s="1091" t="s">
        <v>3722</v>
      </c>
      <c r="D21" s="913" t="s">
        <v>8</v>
      </c>
      <c r="E21" s="913">
        <v>12</v>
      </c>
      <c r="F21" s="1094">
        <v>750000000</v>
      </c>
      <c r="G21" s="913" t="s">
        <v>3705</v>
      </c>
      <c r="H21" s="913">
        <v>12</v>
      </c>
      <c r="I21" s="1094">
        <v>825000000</v>
      </c>
    </row>
    <row r="22" spans="1:9" s="895" customFormat="1" ht="25.5">
      <c r="A22" s="1087"/>
      <c r="B22" s="1052"/>
      <c r="C22" s="1089" t="s">
        <v>3723</v>
      </c>
      <c r="D22" s="1087" t="s">
        <v>8</v>
      </c>
      <c r="E22" s="1087">
        <v>1</v>
      </c>
      <c r="F22" s="1090">
        <v>0</v>
      </c>
      <c r="G22" s="1087" t="s">
        <v>3705</v>
      </c>
      <c r="H22" s="1087">
        <v>1</v>
      </c>
      <c r="I22" s="1090">
        <v>0</v>
      </c>
    </row>
    <row r="23" spans="1:9" s="895" customFormat="1" ht="38.25">
      <c r="A23" s="947"/>
      <c r="B23" s="1057"/>
      <c r="C23" s="922" t="s">
        <v>3724</v>
      </c>
      <c r="D23" s="947" t="s">
        <v>8</v>
      </c>
      <c r="E23" s="947">
        <v>9</v>
      </c>
      <c r="F23" s="1082">
        <v>0</v>
      </c>
      <c r="G23" s="947" t="s">
        <v>3705</v>
      </c>
      <c r="H23" s="947">
        <v>9</v>
      </c>
      <c r="I23" s="1082">
        <v>0</v>
      </c>
    </row>
    <row r="24" spans="1:9" s="895" customFormat="1" ht="27.75" customHeight="1">
      <c r="A24" s="913"/>
      <c r="B24" s="1067" t="s">
        <v>3725</v>
      </c>
      <c r="C24" s="1078" t="s">
        <v>3726</v>
      </c>
      <c r="D24" s="1079" t="s">
        <v>8</v>
      </c>
      <c r="E24" s="913">
        <v>2</v>
      </c>
      <c r="F24" s="1094">
        <v>250000000</v>
      </c>
      <c r="G24" s="913" t="s">
        <v>3705</v>
      </c>
      <c r="H24" s="913">
        <v>2</v>
      </c>
      <c r="I24" s="1094">
        <v>275000000</v>
      </c>
    </row>
    <row r="25" spans="1:9" s="895" customFormat="1" ht="25.5">
      <c r="A25" s="1087"/>
      <c r="B25" s="1052"/>
      <c r="C25" s="1089" t="s">
        <v>3727</v>
      </c>
      <c r="D25" s="1087" t="s">
        <v>8</v>
      </c>
      <c r="E25" s="1087">
        <v>1</v>
      </c>
      <c r="F25" s="1090">
        <v>0</v>
      </c>
      <c r="G25" s="1087" t="s">
        <v>3705</v>
      </c>
      <c r="H25" s="1087">
        <v>1</v>
      </c>
      <c r="I25" s="1090">
        <v>0</v>
      </c>
    </row>
    <row r="26" spans="1:9" s="895" customFormat="1" ht="25.5">
      <c r="A26" s="947"/>
      <c r="B26" s="1057"/>
      <c r="C26" s="922" t="s">
        <v>3728</v>
      </c>
      <c r="D26" s="947" t="s">
        <v>8</v>
      </c>
      <c r="E26" s="947">
        <v>2</v>
      </c>
      <c r="F26" s="1082">
        <v>0</v>
      </c>
      <c r="G26" s="947" t="s">
        <v>3705</v>
      </c>
      <c r="H26" s="947">
        <v>2</v>
      </c>
      <c r="I26" s="1082">
        <v>0</v>
      </c>
    </row>
    <row r="27" spans="1:9" s="895" customFormat="1" ht="26.25" customHeight="1">
      <c r="A27" s="913"/>
      <c r="B27" s="1067" t="s">
        <v>3729</v>
      </c>
      <c r="C27" s="1091" t="s">
        <v>3730</v>
      </c>
      <c r="D27" s="913" t="s">
        <v>8</v>
      </c>
      <c r="E27" s="913">
        <v>2</v>
      </c>
      <c r="F27" s="1094">
        <v>350000000</v>
      </c>
      <c r="G27" s="913" t="s">
        <v>3705</v>
      </c>
      <c r="H27" s="913">
        <v>2</v>
      </c>
      <c r="I27" s="1094">
        <v>385000000</v>
      </c>
    </row>
    <row r="28" spans="1:9" s="895" customFormat="1" ht="42.75" customHeight="1">
      <c r="A28" s="947"/>
      <c r="B28" s="1057"/>
      <c r="C28" s="922" t="s">
        <v>3731</v>
      </c>
      <c r="D28" s="947" t="s">
        <v>8</v>
      </c>
      <c r="E28" s="947">
        <v>3</v>
      </c>
      <c r="F28" s="1082">
        <v>0</v>
      </c>
      <c r="G28" s="947" t="s">
        <v>3705</v>
      </c>
      <c r="H28" s="947">
        <v>3</v>
      </c>
      <c r="I28" s="1082">
        <v>0</v>
      </c>
    </row>
    <row r="29" spans="1:9" s="895" customFormat="1" ht="27.75" customHeight="1">
      <c r="A29" s="12"/>
      <c r="B29" s="8" t="s">
        <v>3732</v>
      </c>
      <c r="C29" s="408" t="s">
        <v>3733</v>
      </c>
      <c r="D29" s="12" t="s">
        <v>8</v>
      </c>
      <c r="E29" s="12">
        <v>2</v>
      </c>
      <c r="F29" s="894">
        <v>375000000</v>
      </c>
      <c r="G29" s="12" t="s">
        <v>3705</v>
      </c>
      <c r="H29" s="12">
        <v>2</v>
      </c>
      <c r="I29" s="894">
        <v>412500000</v>
      </c>
    </row>
    <row r="30" spans="1:9" s="895" customFormat="1" ht="25.5">
      <c r="A30" s="12"/>
      <c r="B30" s="8"/>
      <c r="C30" s="408" t="s">
        <v>3734</v>
      </c>
      <c r="D30" s="12" t="s">
        <v>8</v>
      </c>
      <c r="E30" s="12">
        <v>1</v>
      </c>
      <c r="F30" s="894">
        <v>0</v>
      </c>
      <c r="G30" s="12" t="s">
        <v>3705</v>
      </c>
      <c r="H30" s="12">
        <v>1</v>
      </c>
      <c r="I30" s="894">
        <v>0</v>
      </c>
    </row>
    <row r="31" spans="1:9" s="895" customFormat="1" ht="25.5">
      <c r="A31" s="12"/>
      <c r="B31" s="8"/>
      <c r="C31" s="408" t="s">
        <v>3735</v>
      </c>
      <c r="D31" s="12" t="s">
        <v>8</v>
      </c>
      <c r="E31" s="12">
        <v>2</v>
      </c>
      <c r="F31" s="894">
        <v>0</v>
      </c>
      <c r="G31" s="12" t="s">
        <v>3705</v>
      </c>
      <c r="H31" s="12">
        <v>2</v>
      </c>
      <c r="I31" s="894">
        <v>0</v>
      </c>
    </row>
    <row r="32" spans="1:9" s="895" customFormat="1" ht="25.5">
      <c r="A32" s="53">
        <v>2</v>
      </c>
      <c r="B32" s="401" t="s">
        <v>15</v>
      </c>
      <c r="C32" s="401" t="s">
        <v>3736</v>
      </c>
      <c r="D32" s="53" t="s">
        <v>8</v>
      </c>
      <c r="E32" s="53">
        <v>10</v>
      </c>
      <c r="F32" s="491">
        <f>SUM(F33:F43)</f>
        <v>3376400000</v>
      </c>
      <c r="G32" s="53" t="s">
        <v>3705</v>
      </c>
      <c r="H32" s="53">
        <v>10</v>
      </c>
      <c r="I32" s="491">
        <f>SUM(I33:I43)</f>
        <v>3819680000</v>
      </c>
    </row>
    <row r="33" spans="1:9" s="895" customFormat="1">
      <c r="A33" s="927"/>
      <c r="B33" s="8" t="s">
        <v>3737</v>
      </c>
      <c r="C33" s="1078" t="s">
        <v>3738</v>
      </c>
      <c r="D33" s="1079" t="s">
        <v>8</v>
      </c>
      <c r="E33" s="1079">
        <v>2</v>
      </c>
      <c r="F33" s="1080">
        <v>500000000</v>
      </c>
      <c r="G33" s="1079" t="s">
        <v>3705</v>
      </c>
      <c r="H33" s="1079">
        <v>2</v>
      </c>
      <c r="I33" s="1080">
        <v>550000000</v>
      </c>
    </row>
    <row r="34" spans="1:9" s="895" customFormat="1" ht="25.5">
      <c r="A34" s="930"/>
      <c r="B34" s="8"/>
      <c r="C34" s="1088" t="s">
        <v>3739</v>
      </c>
      <c r="D34" s="1108"/>
      <c r="E34" s="1108">
        <v>2</v>
      </c>
      <c r="F34" s="1109"/>
      <c r="G34" s="1108"/>
      <c r="H34" s="1108">
        <v>4</v>
      </c>
      <c r="I34" s="1109"/>
    </row>
    <row r="35" spans="1:9" s="895" customFormat="1">
      <c r="A35" s="930"/>
      <c r="B35" s="8"/>
      <c r="C35" s="1088" t="s">
        <v>3740</v>
      </c>
      <c r="D35" s="1108"/>
      <c r="E35" s="1108">
        <v>2</v>
      </c>
      <c r="F35" s="1109"/>
      <c r="G35" s="1108"/>
      <c r="H35" s="1108">
        <v>4</v>
      </c>
      <c r="I35" s="1109"/>
    </row>
    <row r="36" spans="1:9" s="895" customFormat="1" ht="25.5">
      <c r="A36" s="934"/>
      <c r="B36" s="8"/>
      <c r="C36" s="1097" t="s">
        <v>3741</v>
      </c>
      <c r="D36" s="1092"/>
      <c r="E36" s="1092">
        <v>10</v>
      </c>
      <c r="F36" s="1098"/>
      <c r="G36" s="1092"/>
      <c r="H36" s="1092">
        <v>10</v>
      </c>
      <c r="I36" s="1098"/>
    </row>
    <row r="37" spans="1:9" s="895" customFormat="1" ht="25.5">
      <c r="A37" s="12"/>
      <c r="B37" s="8" t="s">
        <v>201</v>
      </c>
      <c r="C37" s="1099" t="s">
        <v>3742</v>
      </c>
      <c r="D37" s="903" t="s">
        <v>8</v>
      </c>
      <c r="E37" s="903">
        <v>14</v>
      </c>
      <c r="F37" s="1100">
        <v>300000000</v>
      </c>
      <c r="G37" s="903" t="s">
        <v>3705</v>
      </c>
      <c r="H37" s="903">
        <v>16</v>
      </c>
      <c r="I37" s="1100">
        <v>360000000</v>
      </c>
    </row>
    <row r="38" spans="1:9" s="895" customFormat="1" ht="19.899999999999999" customHeight="1">
      <c r="A38" s="12"/>
      <c r="B38" s="8" t="s">
        <v>3743</v>
      </c>
      <c r="C38" s="1099" t="s">
        <v>3744</v>
      </c>
      <c r="D38" s="903" t="s">
        <v>8</v>
      </c>
      <c r="E38" s="903">
        <v>30</v>
      </c>
      <c r="F38" s="1100">
        <v>120000000</v>
      </c>
      <c r="G38" s="903" t="s">
        <v>3705</v>
      </c>
      <c r="H38" s="903">
        <v>8</v>
      </c>
      <c r="I38" s="1100">
        <v>132000000</v>
      </c>
    </row>
    <row r="39" spans="1:9" s="895" customFormat="1" ht="27" customHeight="1">
      <c r="A39" s="12"/>
      <c r="B39" s="8" t="s">
        <v>204</v>
      </c>
      <c r="C39" s="1099" t="s">
        <v>3745</v>
      </c>
      <c r="D39" s="903" t="s">
        <v>8</v>
      </c>
      <c r="E39" s="903">
        <v>1</v>
      </c>
      <c r="F39" s="1100">
        <v>120000000</v>
      </c>
      <c r="G39" s="903" t="s">
        <v>3705</v>
      </c>
      <c r="H39" s="903">
        <v>1</v>
      </c>
      <c r="I39" s="1100">
        <v>144000000</v>
      </c>
    </row>
    <row r="40" spans="1:9" s="895" customFormat="1" ht="25.5">
      <c r="A40" s="12"/>
      <c r="B40" s="8" t="s">
        <v>207</v>
      </c>
      <c r="C40" s="1099" t="s">
        <v>3746</v>
      </c>
      <c r="D40" s="903" t="s">
        <v>8</v>
      </c>
      <c r="E40" s="903">
        <v>309</v>
      </c>
      <c r="F40" s="1100">
        <v>1500000000</v>
      </c>
      <c r="G40" s="903" t="s">
        <v>3705</v>
      </c>
      <c r="H40" s="903">
        <v>310</v>
      </c>
      <c r="I40" s="1100">
        <v>1650000000</v>
      </c>
    </row>
    <row r="41" spans="1:9" s="895" customFormat="1" ht="27.75" customHeight="1">
      <c r="A41" s="12"/>
      <c r="B41" s="8" t="s">
        <v>3747</v>
      </c>
      <c r="C41" s="1099" t="s">
        <v>3748</v>
      </c>
      <c r="D41" s="903" t="s">
        <v>8</v>
      </c>
      <c r="E41" s="903">
        <v>1</v>
      </c>
      <c r="F41" s="1100">
        <v>200000000</v>
      </c>
      <c r="G41" s="903" t="s">
        <v>3705</v>
      </c>
      <c r="H41" s="903">
        <v>1</v>
      </c>
      <c r="I41" s="1100">
        <v>220000000</v>
      </c>
    </row>
    <row r="42" spans="1:9" s="895" customFormat="1" ht="25.5">
      <c r="A42" s="12"/>
      <c r="B42" s="8" t="s">
        <v>553</v>
      </c>
      <c r="C42" s="1099" t="s">
        <v>3749</v>
      </c>
      <c r="D42" s="903" t="s">
        <v>8</v>
      </c>
      <c r="E42" s="903">
        <v>10</v>
      </c>
      <c r="F42" s="1100">
        <v>536400000</v>
      </c>
      <c r="G42" s="903" t="s">
        <v>3705</v>
      </c>
      <c r="H42" s="903">
        <v>10</v>
      </c>
      <c r="I42" s="1100">
        <v>643680000</v>
      </c>
    </row>
    <row r="43" spans="1:9" s="895" customFormat="1">
      <c r="A43" s="12"/>
      <c r="B43" s="8" t="s">
        <v>2946</v>
      </c>
      <c r="C43" s="1099" t="s">
        <v>3750</v>
      </c>
      <c r="D43" s="903" t="s">
        <v>8</v>
      </c>
      <c r="E43" s="903">
        <v>10</v>
      </c>
      <c r="F43" s="1100">
        <v>100000000</v>
      </c>
      <c r="G43" s="903" t="s">
        <v>3705</v>
      </c>
      <c r="H43" s="903">
        <v>10</v>
      </c>
      <c r="I43" s="1100">
        <v>120000000</v>
      </c>
    </row>
    <row r="44" spans="1:9" s="895" customFormat="1" ht="22.5" customHeight="1">
      <c r="A44" s="53">
        <v>3</v>
      </c>
      <c r="B44" s="401" t="s">
        <v>215</v>
      </c>
      <c r="C44" s="401" t="s">
        <v>3751</v>
      </c>
      <c r="D44" s="53" t="s">
        <v>8</v>
      </c>
      <c r="E44" s="53">
        <v>5</v>
      </c>
      <c r="F44" s="491">
        <f>SUM(F45:F45)</f>
        <v>271660120</v>
      </c>
      <c r="G44" s="53" t="s">
        <v>3705</v>
      </c>
      <c r="H44" s="53">
        <v>5</v>
      </c>
      <c r="I44" s="491">
        <f>SUM(I45:I45)</f>
        <v>325992144</v>
      </c>
    </row>
    <row r="45" spans="1:9" s="895" customFormat="1" ht="25.5">
      <c r="A45" s="12"/>
      <c r="B45" s="8" t="s">
        <v>216</v>
      </c>
      <c r="C45" s="408" t="s">
        <v>3752</v>
      </c>
      <c r="D45" s="12" t="s">
        <v>8</v>
      </c>
      <c r="E45" s="12">
        <v>650</v>
      </c>
      <c r="F45" s="894">
        <v>271660120</v>
      </c>
      <c r="G45" s="12" t="s">
        <v>3705</v>
      </c>
      <c r="H45" s="12">
        <v>650</v>
      </c>
      <c r="I45" s="894">
        <v>325992144</v>
      </c>
    </row>
    <row r="46" spans="1:9" s="895" customFormat="1" ht="25.5">
      <c r="A46" s="53">
        <v>4</v>
      </c>
      <c r="B46" s="401" t="s">
        <v>242</v>
      </c>
      <c r="C46" s="401" t="s">
        <v>3753</v>
      </c>
      <c r="D46" s="53" t="s">
        <v>8</v>
      </c>
      <c r="E46" s="53">
        <v>5</v>
      </c>
      <c r="F46" s="491">
        <f>F47</f>
        <v>150000000</v>
      </c>
      <c r="G46" s="53" t="s">
        <v>3705</v>
      </c>
      <c r="H46" s="53">
        <v>5</v>
      </c>
      <c r="I46" s="491">
        <f>I47</f>
        <v>180000000</v>
      </c>
    </row>
    <row r="47" spans="1:9" s="895" customFormat="1" ht="25.5">
      <c r="A47" s="12"/>
      <c r="B47" s="8" t="s">
        <v>3754</v>
      </c>
      <c r="C47" s="408" t="s">
        <v>3755</v>
      </c>
      <c r="D47" s="12" t="s">
        <v>8</v>
      </c>
      <c r="E47" s="12">
        <v>1</v>
      </c>
      <c r="F47" s="894">
        <v>150000000</v>
      </c>
      <c r="G47" s="12" t="s">
        <v>3705</v>
      </c>
      <c r="H47" s="12">
        <v>1</v>
      </c>
      <c r="I47" s="894">
        <v>180000000</v>
      </c>
    </row>
    <row r="48" spans="1:9" s="893" customFormat="1" ht="25.5">
      <c r="A48" s="905">
        <v>5</v>
      </c>
      <c r="B48" s="401" t="s">
        <v>229</v>
      </c>
      <c r="C48" s="401" t="s">
        <v>3756</v>
      </c>
      <c r="D48" s="53" t="s">
        <v>8</v>
      </c>
      <c r="E48" s="53">
        <v>1</v>
      </c>
      <c r="F48" s="491">
        <f>F49</f>
        <v>200000000</v>
      </c>
      <c r="G48" s="53" t="s">
        <v>3705</v>
      </c>
      <c r="H48" s="53">
        <v>1</v>
      </c>
      <c r="I48" s="491">
        <f>I49</f>
        <v>240000000</v>
      </c>
    </row>
    <row r="49" spans="1:9" s="895" customFormat="1" ht="25.5">
      <c r="A49" s="12"/>
      <c r="B49" s="8" t="s">
        <v>3757</v>
      </c>
      <c r="C49" s="408" t="s">
        <v>3758</v>
      </c>
      <c r="D49" s="12" t="s">
        <v>3759</v>
      </c>
      <c r="E49" s="12">
        <v>1</v>
      </c>
      <c r="F49" s="894">
        <v>200000000</v>
      </c>
      <c r="G49" s="12" t="s">
        <v>3705</v>
      </c>
      <c r="H49" s="12">
        <v>1</v>
      </c>
      <c r="I49" s="894">
        <v>240000000</v>
      </c>
    </row>
    <row r="50" spans="1:9" s="893" customFormat="1" ht="24.75" customHeight="1">
      <c r="A50" s="53">
        <v>6</v>
      </c>
      <c r="B50" s="401" t="s">
        <v>3760</v>
      </c>
      <c r="C50" s="401" t="s">
        <v>3761</v>
      </c>
      <c r="D50" s="53" t="s">
        <v>3759</v>
      </c>
      <c r="E50" s="910">
        <v>0.63</v>
      </c>
      <c r="F50" s="491">
        <f>SUM(F51:F58)</f>
        <v>2350000000</v>
      </c>
      <c r="G50" s="53" t="s">
        <v>3705</v>
      </c>
      <c r="H50" s="910">
        <v>0.63</v>
      </c>
      <c r="I50" s="491">
        <f>SUM(I51:I58)</f>
        <v>2645000000</v>
      </c>
    </row>
    <row r="51" spans="1:9" s="895" customFormat="1" ht="38.25">
      <c r="A51" s="12"/>
      <c r="B51" s="47" t="s">
        <v>3762</v>
      </c>
      <c r="C51" s="408" t="s">
        <v>3763</v>
      </c>
      <c r="D51" s="903" t="s">
        <v>3759</v>
      </c>
      <c r="E51" s="12">
        <v>320</v>
      </c>
      <c r="F51" s="894">
        <v>750000000</v>
      </c>
      <c r="G51" s="12" t="s">
        <v>3705</v>
      </c>
      <c r="H51" s="12">
        <v>320</v>
      </c>
      <c r="I51" s="894">
        <v>825000000</v>
      </c>
    </row>
    <row r="52" spans="1:9" s="895" customFormat="1" ht="25.5">
      <c r="A52" s="913"/>
      <c r="B52" s="1047" t="s">
        <v>3764</v>
      </c>
      <c r="C52" s="1091" t="s">
        <v>3765</v>
      </c>
      <c r="D52" s="913" t="s">
        <v>3759</v>
      </c>
      <c r="E52" s="913">
        <v>21</v>
      </c>
      <c r="F52" s="1094">
        <v>750000000</v>
      </c>
      <c r="G52" s="913" t="s">
        <v>3705</v>
      </c>
      <c r="H52" s="913">
        <v>21</v>
      </c>
      <c r="I52" s="1094">
        <v>825000000</v>
      </c>
    </row>
    <row r="53" spans="1:9" s="895" customFormat="1" ht="25.5">
      <c r="A53" s="947"/>
      <c r="B53" s="1057"/>
      <c r="C53" s="922" t="s">
        <v>3766</v>
      </c>
      <c r="D53" s="947" t="s">
        <v>8</v>
      </c>
      <c r="E53" s="947">
        <v>12</v>
      </c>
      <c r="F53" s="1082"/>
      <c r="G53" s="947"/>
      <c r="H53" s="947">
        <v>12</v>
      </c>
      <c r="I53" s="1082"/>
    </row>
    <row r="54" spans="1:9" s="895" customFormat="1" ht="25.5">
      <c r="A54" s="12"/>
      <c r="B54" s="47" t="s">
        <v>3767</v>
      </c>
      <c r="C54" s="408" t="s">
        <v>3768</v>
      </c>
      <c r="D54" s="913" t="s">
        <v>3759</v>
      </c>
      <c r="E54" s="12">
        <v>11</v>
      </c>
      <c r="F54" s="894">
        <v>250000000</v>
      </c>
      <c r="G54" s="947" t="s">
        <v>3705</v>
      </c>
      <c r="H54" s="12">
        <v>11</v>
      </c>
      <c r="I54" s="894">
        <v>275000000</v>
      </c>
    </row>
    <row r="55" spans="1:9" s="895" customFormat="1" ht="25.5">
      <c r="A55" s="913"/>
      <c r="B55" s="1047" t="s">
        <v>3769</v>
      </c>
      <c r="C55" s="1091" t="s">
        <v>3770</v>
      </c>
      <c r="D55" s="913" t="s">
        <v>8</v>
      </c>
      <c r="E55" s="913">
        <v>1</v>
      </c>
      <c r="F55" s="1094">
        <v>400000000</v>
      </c>
      <c r="G55" s="913" t="s">
        <v>3705</v>
      </c>
      <c r="H55" s="913">
        <v>1</v>
      </c>
      <c r="I55" s="1094">
        <v>480000000</v>
      </c>
    </row>
    <row r="56" spans="1:9" s="895" customFormat="1" ht="25.5">
      <c r="A56" s="947"/>
      <c r="B56" s="1057"/>
      <c r="C56" s="922" t="s">
        <v>3766</v>
      </c>
      <c r="D56" s="947" t="s">
        <v>8</v>
      </c>
      <c r="E56" s="947">
        <v>12</v>
      </c>
      <c r="F56" s="1082"/>
      <c r="G56" s="947" t="s">
        <v>3705</v>
      </c>
      <c r="H56" s="947">
        <v>12</v>
      </c>
      <c r="I56" s="1082"/>
    </row>
    <row r="57" spans="1:9" s="895" customFormat="1" ht="25.5">
      <c r="A57" s="913"/>
      <c r="B57" s="1067" t="s">
        <v>3771</v>
      </c>
      <c r="C57" s="1091" t="s">
        <v>3772</v>
      </c>
      <c r="D57" s="913" t="s">
        <v>8</v>
      </c>
      <c r="E57" s="913">
        <v>1</v>
      </c>
      <c r="F57" s="1094">
        <v>200000000</v>
      </c>
      <c r="G57" s="913" t="s">
        <v>3705</v>
      </c>
      <c r="H57" s="913">
        <v>1</v>
      </c>
      <c r="I57" s="1094">
        <v>240000000</v>
      </c>
    </row>
    <row r="58" spans="1:9" s="895" customFormat="1" ht="25.5">
      <c r="A58" s="947"/>
      <c r="B58" s="1057"/>
      <c r="C58" s="922" t="s">
        <v>3766</v>
      </c>
      <c r="D58" s="947" t="s">
        <v>8</v>
      </c>
      <c r="E58" s="947">
        <v>12</v>
      </c>
      <c r="F58" s="1082"/>
      <c r="G58" s="947" t="s">
        <v>3705</v>
      </c>
      <c r="H58" s="947">
        <v>12</v>
      </c>
      <c r="I58" s="1082"/>
    </row>
    <row r="59" spans="1:9" s="893" customFormat="1" ht="25.5">
      <c r="A59" s="905">
        <v>7</v>
      </c>
      <c r="B59" s="1113" t="s">
        <v>3773</v>
      </c>
      <c r="C59" s="401" t="s">
        <v>3774</v>
      </c>
      <c r="D59" s="53" t="s">
        <v>8</v>
      </c>
      <c r="E59" s="53">
        <v>1.5</v>
      </c>
      <c r="F59" s="491">
        <f>SUM(F60:F62)</f>
        <v>900000000</v>
      </c>
      <c r="G59" s="934" t="s">
        <v>3705</v>
      </c>
      <c r="H59" s="53">
        <v>1.5</v>
      </c>
      <c r="I59" s="491">
        <f>SUM(I60:I62)</f>
        <v>1080000000</v>
      </c>
    </row>
    <row r="60" spans="1:9" s="895" customFormat="1" ht="62.25" customHeight="1">
      <c r="A60" s="913"/>
      <c r="B60" s="1067" t="s">
        <v>3775</v>
      </c>
      <c r="C60" s="1078" t="s">
        <v>3776</v>
      </c>
      <c r="D60" s="1079" t="s">
        <v>3759</v>
      </c>
      <c r="E60" s="1079">
        <v>11</v>
      </c>
      <c r="F60" s="1080">
        <v>650000000</v>
      </c>
      <c r="G60" s="1079" t="s">
        <v>3705</v>
      </c>
      <c r="H60" s="1079">
        <v>11</v>
      </c>
      <c r="I60" s="1080">
        <v>780000000</v>
      </c>
    </row>
    <row r="61" spans="1:9" s="895" customFormat="1" ht="25.5">
      <c r="A61" s="947"/>
      <c r="B61" s="1057"/>
      <c r="C61" s="922" t="s">
        <v>3777</v>
      </c>
      <c r="D61" s="1092" t="s">
        <v>3759</v>
      </c>
      <c r="E61" s="1092">
        <v>11</v>
      </c>
      <c r="F61" s="1082"/>
      <c r="G61" s="947" t="s">
        <v>3705</v>
      </c>
      <c r="H61" s="1092">
        <v>11</v>
      </c>
      <c r="I61" s="1092"/>
    </row>
    <row r="62" spans="1:9" s="895" customFormat="1" ht="25.5">
      <c r="A62" s="12"/>
      <c r="B62" s="8" t="s">
        <v>3778</v>
      </c>
      <c r="C62" s="408" t="s">
        <v>3779</v>
      </c>
      <c r="D62" s="947" t="s">
        <v>8</v>
      </c>
      <c r="E62" s="12">
        <v>1</v>
      </c>
      <c r="F62" s="894">
        <v>250000000</v>
      </c>
      <c r="G62" s="947" t="s">
        <v>3705</v>
      </c>
      <c r="H62" s="12">
        <v>1</v>
      </c>
      <c r="I62" s="894">
        <v>300000000</v>
      </c>
    </row>
    <row r="63" spans="1:9" s="893" customFormat="1" ht="25.5">
      <c r="A63" s="905">
        <v>8</v>
      </c>
      <c r="B63" s="45" t="s">
        <v>3780</v>
      </c>
      <c r="C63" s="401" t="s">
        <v>3781</v>
      </c>
      <c r="D63" s="53" t="s">
        <v>8</v>
      </c>
      <c r="E63" s="1114">
        <v>0</v>
      </c>
      <c r="F63" s="491">
        <f>F70+F71+F75+F80</f>
        <v>3750000000</v>
      </c>
      <c r="G63" s="934" t="s">
        <v>3705</v>
      </c>
      <c r="H63" s="53"/>
      <c r="I63" s="491">
        <f>I70+I71+I75+I80</f>
        <v>4500000000</v>
      </c>
    </row>
    <row r="64" spans="1:9" s="895" customFormat="1">
      <c r="A64" s="12"/>
      <c r="B64" s="8"/>
      <c r="C64" s="401" t="s">
        <v>3782</v>
      </c>
      <c r="D64" s="53" t="s">
        <v>8</v>
      </c>
      <c r="E64" s="53">
        <v>1.2</v>
      </c>
      <c r="F64" s="894">
        <v>0</v>
      </c>
      <c r="G64" s="947" t="s">
        <v>3705</v>
      </c>
      <c r="H64" s="53">
        <v>1.2</v>
      </c>
      <c r="I64" s="894">
        <v>0</v>
      </c>
    </row>
    <row r="65" spans="1:9" s="895" customFormat="1">
      <c r="A65" s="12"/>
      <c r="B65" s="8"/>
      <c r="C65" s="401" t="s">
        <v>3783</v>
      </c>
      <c r="D65" s="53" t="s">
        <v>8</v>
      </c>
      <c r="E65" s="53">
        <v>1.4</v>
      </c>
      <c r="F65" s="894">
        <v>0</v>
      </c>
      <c r="G65" s="947" t="s">
        <v>3705</v>
      </c>
      <c r="H65" s="53">
        <v>1.4</v>
      </c>
      <c r="I65" s="894">
        <v>0</v>
      </c>
    </row>
    <row r="66" spans="1:9" s="895" customFormat="1">
      <c r="A66" s="53"/>
      <c r="B66" s="401"/>
      <c r="C66" s="401" t="s">
        <v>3784</v>
      </c>
      <c r="D66" s="53" t="s">
        <v>8</v>
      </c>
      <c r="E66" s="53">
        <v>0</v>
      </c>
      <c r="F66" s="491">
        <v>0</v>
      </c>
      <c r="G66" s="947" t="s">
        <v>3705</v>
      </c>
      <c r="H66" s="53">
        <v>0</v>
      </c>
      <c r="I66" s="491">
        <v>0</v>
      </c>
    </row>
    <row r="67" spans="1:9" s="895" customFormat="1">
      <c r="A67" s="12"/>
      <c r="B67" s="8"/>
      <c r="C67" s="401" t="s">
        <v>3785</v>
      </c>
      <c r="D67" s="53" t="s">
        <v>8</v>
      </c>
      <c r="E67" s="53">
        <v>51.38</v>
      </c>
      <c r="F67" s="894">
        <v>0</v>
      </c>
      <c r="G67" s="947" t="s">
        <v>3705</v>
      </c>
      <c r="H67" s="53">
        <v>52.86</v>
      </c>
      <c r="I67" s="894">
        <v>0</v>
      </c>
    </row>
    <row r="68" spans="1:9" s="895" customFormat="1">
      <c r="A68" s="12"/>
      <c r="B68" s="8"/>
      <c r="C68" s="401" t="s">
        <v>3786</v>
      </c>
      <c r="D68" s="53" t="s">
        <v>8</v>
      </c>
      <c r="E68" s="53">
        <v>62.98</v>
      </c>
      <c r="F68" s="894">
        <v>0</v>
      </c>
      <c r="G68" s="947" t="s">
        <v>3705</v>
      </c>
      <c r="H68" s="53">
        <v>64.8</v>
      </c>
      <c r="I68" s="894">
        <v>0</v>
      </c>
    </row>
    <row r="69" spans="1:9" s="895" customFormat="1">
      <c r="A69" s="12"/>
      <c r="B69" s="8"/>
      <c r="C69" s="401" t="s">
        <v>3787</v>
      </c>
      <c r="D69" s="53" t="s">
        <v>8</v>
      </c>
      <c r="E69" s="53">
        <v>14.44</v>
      </c>
      <c r="F69" s="894">
        <v>0</v>
      </c>
      <c r="G69" s="947" t="s">
        <v>3705</v>
      </c>
      <c r="H69" s="53">
        <v>14.85</v>
      </c>
      <c r="I69" s="894">
        <v>0</v>
      </c>
    </row>
    <row r="70" spans="1:9" s="1115" customFormat="1" ht="53.25" customHeight="1">
      <c r="A70" s="903"/>
      <c r="B70" s="47" t="s">
        <v>3788</v>
      </c>
      <c r="C70" s="1099" t="s">
        <v>3789</v>
      </c>
      <c r="D70" s="1092" t="s">
        <v>3759</v>
      </c>
      <c r="E70" s="1092">
        <v>11</v>
      </c>
      <c r="F70" s="1100">
        <v>200000000</v>
      </c>
      <c r="G70" s="1092" t="s">
        <v>3705</v>
      </c>
      <c r="H70" s="903">
        <v>11</v>
      </c>
      <c r="I70" s="1100">
        <v>240000000</v>
      </c>
    </row>
    <row r="71" spans="1:9" s="895" customFormat="1" ht="25.5">
      <c r="A71" s="913"/>
      <c r="B71" s="1067" t="s">
        <v>3790</v>
      </c>
      <c r="C71" s="1078" t="s">
        <v>3791</v>
      </c>
      <c r="D71" s="1079" t="s">
        <v>3759</v>
      </c>
      <c r="E71" s="913">
        <v>20</v>
      </c>
      <c r="F71" s="1094">
        <v>1200000000</v>
      </c>
      <c r="G71" s="913" t="s">
        <v>3705</v>
      </c>
      <c r="H71" s="913">
        <v>20</v>
      </c>
      <c r="I71" s="1094">
        <v>1440000000</v>
      </c>
    </row>
    <row r="72" spans="1:9" s="895" customFormat="1" ht="25.5">
      <c r="A72" s="1087"/>
      <c r="B72" s="1052"/>
      <c r="C72" s="1088" t="s">
        <v>3792</v>
      </c>
      <c r="D72" s="1108" t="s">
        <v>3759</v>
      </c>
      <c r="E72" s="1087">
        <v>1</v>
      </c>
      <c r="F72" s="1090"/>
      <c r="G72" s="1087" t="s">
        <v>3705</v>
      </c>
      <c r="H72" s="1087">
        <v>1</v>
      </c>
      <c r="I72" s="1090"/>
    </row>
    <row r="73" spans="1:9" s="895" customFormat="1" ht="25.5">
      <c r="A73" s="1087"/>
      <c r="B73" s="1052"/>
      <c r="C73" s="1088" t="s">
        <v>3793</v>
      </c>
      <c r="D73" s="1108" t="s">
        <v>3759</v>
      </c>
      <c r="E73" s="1087">
        <v>1</v>
      </c>
      <c r="F73" s="1090"/>
      <c r="G73" s="1087" t="s">
        <v>3705</v>
      </c>
      <c r="H73" s="1087">
        <v>1</v>
      </c>
      <c r="I73" s="1090"/>
    </row>
    <row r="74" spans="1:9" s="895" customFormat="1" ht="38.25">
      <c r="A74" s="1087"/>
      <c r="B74" s="1052"/>
      <c r="C74" s="1088" t="s">
        <v>3794</v>
      </c>
      <c r="D74" s="1108" t="s">
        <v>3759</v>
      </c>
      <c r="E74" s="1087">
        <v>2</v>
      </c>
      <c r="F74" s="1090"/>
      <c r="G74" s="1087" t="s">
        <v>3705</v>
      </c>
      <c r="H74" s="1087">
        <v>2</v>
      </c>
      <c r="I74" s="1090"/>
    </row>
    <row r="75" spans="1:9" s="895" customFormat="1" ht="25.5">
      <c r="A75" s="913"/>
      <c r="B75" s="1067" t="s">
        <v>3795</v>
      </c>
      <c r="C75" s="1078" t="s">
        <v>3796</v>
      </c>
      <c r="D75" s="1079" t="s">
        <v>3759</v>
      </c>
      <c r="E75" s="913">
        <v>11</v>
      </c>
      <c r="F75" s="1094">
        <v>350000000</v>
      </c>
      <c r="G75" s="913" t="s">
        <v>3705</v>
      </c>
      <c r="H75" s="913">
        <v>11</v>
      </c>
      <c r="I75" s="1094">
        <v>420000000</v>
      </c>
    </row>
    <row r="76" spans="1:9" s="895" customFormat="1" ht="25.5">
      <c r="A76" s="1087"/>
      <c r="B76" s="1052"/>
      <c r="C76" s="1088" t="s">
        <v>3797</v>
      </c>
      <c r="D76" s="1108" t="s">
        <v>3759</v>
      </c>
      <c r="E76" s="1087">
        <v>8</v>
      </c>
      <c r="F76" s="1090"/>
      <c r="G76" s="1087" t="s">
        <v>3705</v>
      </c>
      <c r="H76" s="1087">
        <v>8</v>
      </c>
      <c r="I76" s="1090"/>
    </row>
    <row r="77" spans="1:9" s="895" customFormat="1" ht="25.5">
      <c r="A77" s="1087"/>
      <c r="B77" s="1052"/>
      <c r="C77" s="1088" t="s">
        <v>3798</v>
      </c>
      <c r="D77" s="1108" t="s">
        <v>3759</v>
      </c>
      <c r="E77" s="1087">
        <v>25</v>
      </c>
      <c r="F77" s="1090"/>
      <c r="G77" s="1087" t="s">
        <v>3705</v>
      </c>
      <c r="H77" s="1087">
        <v>25</v>
      </c>
      <c r="I77" s="1090"/>
    </row>
    <row r="78" spans="1:9" s="895" customFormat="1">
      <c r="A78" s="1087"/>
      <c r="B78" s="1052"/>
      <c r="C78" s="1088" t="s">
        <v>3799</v>
      </c>
      <c r="D78" s="1108" t="s">
        <v>3759</v>
      </c>
      <c r="E78" s="1087">
        <v>50</v>
      </c>
      <c r="F78" s="1090"/>
      <c r="G78" s="1087" t="s">
        <v>3705</v>
      </c>
      <c r="H78" s="1087">
        <v>50</v>
      </c>
      <c r="I78" s="1090"/>
    </row>
    <row r="79" spans="1:9" s="895" customFormat="1" ht="25.5">
      <c r="A79" s="947"/>
      <c r="B79" s="1057"/>
      <c r="C79" s="1097" t="s">
        <v>3800</v>
      </c>
      <c r="D79" s="1092" t="s">
        <v>3759</v>
      </c>
      <c r="E79" s="947">
        <v>12</v>
      </c>
      <c r="F79" s="1082"/>
      <c r="G79" s="947" t="s">
        <v>3705</v>
      </c>
      <c r="H79" s="947">
        <v>12</v>
      </c>
      <c r="I79" s="1082"/>
    </row>
    <row r="80" spans="1:9" s="895" customFormat="1" ht="38.25">
      <c r="A80" s="913"/>
      <c r="B80" s="1067" t="s">
        <v>3801</v>
      </c>
      <c r="C80" s="1078" t="s">
        <v>3802</v>
      </c>
      <c r="D80" s="1079" t="s">
        <v>3759</v>
      </c>
      <c r="E80" s="1079">
        <v>11</v>
      </c>
      <c r="F80" s="1116">
        <v>2000000000</v>
      </c>
      <c r="G80" s="1079" t="s">
        <v>3705</v>
      </c>
      <c r="H80" s="1079">
        <v>8</v>
      </c>
      <c r="I80" s="1116">
        <v>2400000000</v>
      </c>
    </row>
    <row r="81" spans="1:12" s="895" customFormat="1">
      <c r="A81" s="1087"/>
      <c r="B81" s="1052"/>
      <c r="C81" s="1088" t="s">
        <v>3803</v>
      </c>
      <c r="D81" s="1108" t="s">
        <v>3804</v>
      </c>
      <c r="E81" s="1108">
        <v>3</v>
      </c>
      <c r="F81" s="1088"/>
      <c r="G81" s="1108" t="s">
        <v>3705</v>
      </c>
      <c r="H81" s="1108">
        <v>3</v>
      </c>
      <c r="I81" s="1088"/>
    </row>
    <row r="82" spans="1:12" s="895" customFormat="1">
      <c r="A82" s="1087"/>
      <c r="B82" s="1052"/>
      <c r="C82" s="1088" t="s">
        <v>3805</v>
      </c>
      <c r="D82" s="1108" t="s">
        <v>3759</v>
      </c>
      <c r="E82" s="1108">
        <v>1000</v>
      </c>
      <c r="F82" s="1088"/>
      <c r="G82" s="1108" t="s">
        <v>3705</v>
      </c>
      <c r="H82" s="1108">
        <v>1000</v>
      </c>
      <c r="I82" s="1088"/>
    </row>
    <row r="83" spans="1:12" s="895" customFormat="1">
      <c r="A83" s="1087"/>
      <c r="B83" s="1052"/>
      <c r="C83" s="1088" t="s">
        <v>3806</v>
      </c>
      <c r="D83" s="1108" t="s">
        <v>3759</v>
      </c>
      <c r="E83" s="1108">
        <v>1000</v>
      </c>
      <c r="F83" s="1088"/>
      <c r="G83" s="1108" t="s">
        <v>3705</v>
      </c>
      <c r="H83" s="1108">
        <v>1000</v>
      </c>
      <c r="I83" s="1088"/>
    </row>
    <row r="84" spans="1:12" s="895" customFormat="1" ht="38.25">
      <c r="A84" s="930"/>
      <c r="B84" s="1117"/>
      <c r="C84" s="1088" t="s">
        <v>3807</v>
      </c>
      <c r="D84" s="1108" t="s">
        <v>3759</v>
      </c>
      <c r="E84" s="1108">
        <v>1</v>
      </c>
      <c r="F84" s="1088"/>
      <c r="G84" s="1108" t="s">
        <v>3705</v>
      </c>
      <c r="H84" s="1108">
        <v>1</v>
      </c>
      <c r="I84" s="1088"/>
    </row>
    <row r="85" spans="1:12" s="895" customFormat="1" ht="25.5">
      <c r="A85" s="947"/>
      <c r="B85" s="1057"/>
      <c r="C85" s="1097" t="s">
        <v>3808</v>
      </c>
      <c r="D85" s="1092" t="s">
        <v>3759</v>
      </c>
      <c r="E85" s="1092">
        <v>12</v>
      </c>
      <c r="F85" s="1097"/>
      <c r="G85" s="1092" t="s">
        <v>3705</v>
      </c>
      <c r="H85" s="1092">
        <v>12</v>
      </c>
      <c r="I85" s="1097"/>
    </row>
    <row r="86" spans="1:12" s="895" customFormat="1" ht="25.5">
      <c r="A86" s="1118">
        <v>9</v>
      </c>
      <c r="B86" s="1119" t="s">
        <v>3809</v>
      </c>
      <c r="C86" s="1120" t="s">
        <v>3810</v>
      </c>
      <c r="D86" s="1118"/>
      <c r="E86" s="1118"/>
      <c r="F86" s="1121">
        <f>F103+F109+F113+F115+F120+F121+F122+F123+F124+F126+F127+F128+F132+F135+F138+F141</f>
        <v>11550000000</v>
      </c>
      <c r="G86" s="1118"/>
      <c r="H86" s="1118"/>
      <c r="I86" s="1121">
        <f>I103+I109+I113+I115+I120+I121+I122+I123+I124+I126+I127+I128+I132+I135+I138+I141</f>
        <v>13860000000</v>
      </c>
      <c r="K86" s="1122"/>
      <c r="L86" s="1123"/>
    </row>
    <row r="87" spans="1:12" s="895" customFormat="1">
      <c r="A87" s="930"/>
      <c r="B87" s="1124"/>
      <c r="C87" s="1117" t="s">
        <v>3785</v>
      </c>
      <c r="D87" s="930" t="s">
        <v>8</v>
      </c>
      <c r="E87" s="930">
        <v>918.44899999999996</v>
      </c>
      <c r="F87" s="1125"/>
      <c r="G87" s="1126" t="s">
        <v>3705</v>
      </c>
      <c r="H87" s="930">
        <v>982.74</v>
      </c>
      <c r="I87" s="1125"/>
    </row>
    <row r="88" spans="1:12" s="895" customFormat="1" ht="19.899999999999999" customHeight="1">
      <c r="A88" s="930"/>
      <c r="B88" s="1124"/>
      <c r="C88" s="1117" t="s">
        <v>3786</v>
      </c>
      <c r="D88" s="930" t="s">
        <v>8</v>
      </c>
      <c r="E88" s="930">
        <v>138.85300000000001</v>
      </c>
      <c r="F88" s="1125"/>
      <c r="G88" s="1126" t="s">
        <v>3705</v>
      </c>
      <c r="H88" s="930">
        <v>148.57300000000001</v>
      </c>
      <c r="I88" s="1125"/>
    </row>
    <row r="89" spans="1:12" s="895" customFormat="1" ht="19.899999999999999" customHeight="1">
      <c r="A89" s="930"/>
      <c r="B89" s="1124"/>
      <c r="C89" s="1117" t="s">
        <v>3787</v>
      </c>
      <c r="D89" s="930" t="s">
        <v>8</v>
      </c>
      <c r="E89" s="930">
        <v>16.754999999999999</v>
      </c>
      <c r="F89" s="1125"/>
      <c r="G89" s="1126" t="s">
        <v>3705</v>
      </c>
      <c r="H89" s="930">
        <v>17.928000000000001</v>
      </c>
      <c r="I89" s="1125"/>
    </row>
    <row r="90" spans="1:12" s="895" customFormat="1" ht="19.899999999999999" customHeight="1">
      <c r="A90" s="930"/>
      <c r="B90" s="1124"/>
      <c r="C90" s="1117" t="s">
        <v>3811</v>
      </c>
      <c r="D90" s="930" t="s">
        <v>8</v>
      </c>
      <c r="E90" s="930"/>
      <c r="F90" s="1125"/>
      <c r="G90" s="1126" t="s">
        <v>3705</v>
      </c>
      <c r="H90" s="930"/>
      <c r="I90" s="1125"/>
    </row>
    <row r="91" spans="1:12" s="895" customFormat="1" ht="19.899999999999999" customHeight="1">
      <c r="A91" s="930"/>
      <c r="B91" s="1124"/>
      <c r="C91" s="1117" t="s">
        <v>3812</v>
      </c>
      <c r="D91" s="930" t="s">
        <v>8</v>
      </c>
      <c r="E91" s="930">
        <v>2</v>
      </c>
      <c r="F91" s="1125"/>
      <c r="G91" s="1126" t="s">
        <v>3705</v>
      </c>
      <c r="H91" s="930">
        <v>2</v>
      </c>
      <c r="I91" s="1125"/>
    </row>
    <row r="92" spans="1:12" s="895" customFormat="1" ht="19.899999999999999" customHeight="1">
      <c r="A92" s="930"/>
      <c r="B92" s="1124"/>
      <c r="C92" s="1117" t="s">
        <v>3813</v>
      </c>
      <c r="D92" s="930" t="s">
        <v>8</v>
      </c>
      <c r="E92" s="930">
        <v>1.5</v>
      </c>
      <c r="F92" s="1125"/>
      <c r="G92" s="1126" t="s">
        <v>3705</v>
      </c>
      <c r="H92" s="930">
        <v>1.5</v>
      </c>
      <c r="I92" s="1125"/>
    </row>
    <row r="93" spans="1:12" s="895" customFormat="1" ht="19.899999999999999" customHeight="1">
      <c r="A93" s="930"/>
      <c r="B93" s="1124"/>
      <c r="C93" s="1117" t="s">
        <v>3814</v>
      </c>
      <c r="D93" s="930" t="s">
        <v>8</v>
      </c>
      <c r="E93" s="930">
        <v>2</v>
      </c>
      <c r="F93" s="1125"/>
      <c r="G93" s="1126" t="s">
        <v>3705</v>
      </c>
      <c r="H93" s="930">
        <v>2</v>
      </c>
      <c r="I93" s="1125"/>
    </row>
    <row r="94" spans="1:12" s="895" customFormat="1">
      <c r="A94" s="930"/>
      <c r="B94" s="1124"/>
      <c r="C94" s="1117" t="s">
        <v>3815</v>
      </c>
      <c r="D94" s="930" t="s">
        <v>8</v>
      </c>
      <c r="E94" s="930">
        <v>2</v>
      </c>
      <c r="F94" s="1125"/>
      <c r="G94" s="1126" t="s">
        <v>3705</v>
      </c>
      <c r="H94" s="930">
        <v>2</v>
      </c>
      <c r="I94" s="1125"/>
    </row>
    <row r="95" spans="1:12" s="895" customFormat="1" ht="38.25">
      <c r="A95" s="930"/>
      <c r="B95" s="1124"/>
      <c r="C95" s="1117" t="s">
        <v>3816</v>
      </c>
      <c r="D95" s="930" t="s">
        <v>8</v>
      </c>
      <c r="E95" s="930">
        <v>3</v>
      </c>
      <c r="F95" s="1125"/>
      <c r="G95" s="1126" t="s">
        <v>3705</v>
      </c>
      <c r="H95" s="930">
        <v>3</v>
      </c>
      <c r="I95" s="1125"/>
    </row>
    <row r="96" spans="1:12" s="895" customFormat="1" ht="25.5">
      <c r="A96" s="930"/>
      <c r="B96" s="1124"/>
      <c r="C96" s="1117" t="s">
        <v>3817</v>
      </c>
      <c r="D96" s="930" t="s">
        <v>8</v>
      </c>
      <c r="E96" s="930">
        <v>0.5</v>
      </c>
      <c r="F96" s="1125"/>
      <c r="G96" s="1126" t="s">
        <v>3705</v>
      </c>
      <c r="H96" s="930">
        <v>0.5</v>
      </c>
      <c r="I96" s="1125"/>
    </row>
    <row r="97" spans="1:9" s="895" customFormat="1" ht="38.25">
      <c r="A97" s="930"/>
      <c r="B97" s="1124"/>
      <c r="C97" s="1117" t="s">
        <v>3818</v>
      </c>
      <c r="D97" s="930" t="s">
        <v>8</v>
      </c>
      <c r="E97" s="930">
        <v>4</v>
      </c>
      <c r="F97" s="1125"/>
      <c r="G97" s="1126" t="s">
        <v>3705</v>
      </c>
      <c r="H97" s="930">
        <v>4</v>
      </c>
      <c r="I97" s="1125"/>
    </row>
    <row r="98" spans="1:9" s="895" customFormat="1" ht="25.5">
      <c r="A98" s="930"/>
      <c r="B98" s="1124"/>
      <c r="C98" s="1117" t="s">
        <v>3819</v>
      </c>
      <c r="D98" s="930" t="s">
        <v>8</v>
      </c>
      <c r="E98" s="930">
        <v>0.5</v>
      </c>
      <c r="F98" s="1125"/>
      <c r="G98" s="1126" t="s">
        <v>3705</v>
      </c>
      <c r="H98" s="930">
        <v>0.5</v>
      </c>
      <c r="I98" s="1125"/>
    </row>
    <row r="99" spans="1:9" s="895" customFormat="1" ht="25.5">
      <c r="A99" s="930"/>
      <c r="B99" s="1124"/>
      <c r="C99" s="1117" t="s">
        <v>3820</v>
      </c>
      <c r="D99" s="930" t="s">
        <v>8</v>
      </c>
      <c r="E99" s="930">
        <v>4</v>
      </c>
      <c r="F99" s="1125"/>
      <c r="G99" s="1126" t="s">
        <v>3705</v>
      </c>
      <c r="H99" s="930">
        <v>4</v>
      </c>
      <c r="I99" s="1125"/>
    </row>
    <row r="100" spans="1:9" s="895" customFormat="1" ht="25.5">
      <c r="A100" s="930"/>
      <c r="B100" s="1124"/>
      <c r="C100" s="1117" t="s">
        <v>3821</v>
      </c>
      <c r="D100" s="930" t="s">
        <v>8</v>
      </c>
      <c r="E100" s="930">
        <v>3110.4</v>
      </c>
      <c r="F100" s="1125"/>
      <c r="G100" s="1126" t="s">
        <v>3705</v>
      </c>
      <c r="H100" s="930">
        <v>3110.4</v>
      </c>
      <c r="I100" s="1125"/>
    </row>
    <row r="101" spans="1:9" s="895" customFormat="1" ht="25.5">
      <c r="A101" s="930"/>
      <c r="B101" s="1124"/>
      <c r="C101" s="1117" t="s">
        <v>3822</v>
      </c>
      <c r="D101" s="930" t="s">
        <v>8</v>
      </c>
      <c r="E101" s="1127">
        <v>117128000</v>
      </c>
      <c r="F101" s="1125"/>
      <c r="G101" s="1126" t="s">
        <v>3705</v>
      </c>
      <c r="H101" s="930">
        <v>117128000</v>
      </c>
      <c r="I101" s="1125"/>
    </row>
    <row r="102" spans="1:9" s="895" customFormat="1" ht="25.5">
      <c r="A102" s="934"/>
      <c r="B102" s="1128"/>
      <c r="C102" s="1085" t="s">
        <v>3823</v>
      </c>
      <c r="D102" s="934" t="s">
        <v>8</v>
      </c>
      <c r="E102" s="934">
        <v>5</v>
      </c>
      <c r="F102" s="1086"/>
      <c r="G102" s="1129" t="s">
        <v>3705</v>
      </c>
      <c r="H102" s="934">
        <v>5</v>
      </c>
      <c r="I102" s="1086"/>
    </row>
    <row r="103" spans="1:9" s="895" customFormat="1" ht="25.5">
      <c r="A103" s="913"/>
      <c r="B103" s="1067" t="s">
        <v>3824</v>
      </c>
      <c r="C103" s="1078" t="s">
        <v>3825</v>
      </c>
      <c r="D103" s="1079" t="s">
        <v>3759</v>
      </c>
      <c r="E103" s="1108">
        <v>7500</v>
      </c>
      <c r="F103" s="1130">
        <v>1500000000</v>
      </c>
      <c r="G103" s="1108" t="s">
        <v>3705</v>
      </c>
      <c r="H103" s="1108">
        <v>12000</v>
      </c>
      <c r="I103" s="1130">
        <v>1800000000</v>
      </c>
    </row>
    <row r="104" spans="1:9" s="895" customFormat="1" ht="44.25" customHeight="1">
      <c r="A104" s="1087"/>
      <c r="B104" s="1107"/>
      <c r="C104" s="1088" t="s">
        <v>3826</v>
      </c>
      <c r="D104" s="1108" t="s">
        <v>3759</v>
      </c>
      <c r="E104" s="1108">
        <v>12</v>
      </c>
      <c r="F104" s="1088"/>
      <c r="G104" s="1108" t="s">
        <v>3705</v>
      </c>
      <c r="H104" s="1108">
        <v>12</v>
      </c>
      <c r="I104" s="1131"/>
    </row>
    <row r="105" spans="1:9" s="895" customFormat="1">
      <c r="A105" s="1087"/>
      <c r="B105" s="1107"/>
      <c r="C105" s="1088" t="s">
        <v>3827</v>
      </c>
      <c r="D105" s="1108" t="s">
        <v>3759</v>
      </c>
      <c r="E105" s="1108">
        <v>850</v>
      </c>
      <c r="F105" s="1088"/>
      <c r="G105" s="1108" t="s">
        <v>3705</v>
      </c>
      <c r="H105" s="1108">
        <v>850</v>
      </c>
      <c r="I105" s="1088"/>
    </row>
    <row r="106" spans="1:9" s="895" customFormat="1">
      <c r="A106" s="1087"/>
      <c r="B106" s="1107"/>
      <c r="C106" s="1088" t="s">
        <v>3828</v>
      </c>
      <c r="D106" s="1108" t="s">
        <v>3759</v>
      </c>
      <c r="E106" s="1108">
        <v>1250</v>
      </c>
      <c r="F106" s="1088"/>
      <c r="G106" s="1108" t="s">
        <v>3705</v>
      </c>
      <c r="H106" s="1108">
        <v>1250</v>
      </c>
      <c r="I106" s="1088"/>
    </row>
    <row r="107" spans="1:9" s="895" customFormat="1" ht="28.5" customHeight="1">
      <c r="A107" s="1087"/>
      <c r="B107" s="1107"/>
      <c r="C107" s="1088" t="s">
        <v>3829</v>
      </c>
      <c r="D107" s="1108" t="s">
        <v>3759</v>
      </c>
      <c r="E107" s="1108">
        <v>1</v>
      </c>
      <c r="F107" s="1088"/>
      <c r="G107" s="1108" t="s">
        <v>3705</v>
      </c>
      <c r="H107" s="1108">
        <v>1</v>
      </c>
      <c r="I107" s="1088"/>
    </row>
    <row r="108" spans="1:9" s="895" customFormat="1" ht="25.5">
      <c r="A108" s="1087"/>
      <c r="B108" s="1107"/>
      <c r="C108" s="1088" t="s">
        <v>3825</v>
      </c>
      <c r="D108" s="1108" t="s">
        <v>3759</v>
      </c>
      <c r="E108" s="1108">
        <v>350</v>
      </c>
      <c r="F108" s="1088"/>
      <c r="G108" s="1108" t="s">
        <v>3705</v>
      </c>
      <c r="H108" s="1108">
        <v>350</v>
      </c>
      <c r="I108" s="1088"/>
    </row>
    <row r="109" spans="1:9" s="895" customFormat="1">
      <c r="A109" s="913"/>
      <c r="B109" s="1047" t="s">
        <v>3830</v>
      </c>
      <c r="C109" s="1088" t="s">
        <v>3831</v>
      </c>
      <c r="D109" s="1079" t="s">
        <v>3759</v>
      </c>
      <c r="E109" s="1079">
        <v>7500</v>
      </c>
      <c r="F109" s="1094">
        <v>1200000000</v>
      </c>
      <c r="G109" s="1079" t="s">
        <v>3705</v>
      </c>
      <c r="H109" s="1079">
        <v>7500</v>
      </c>
      <c r="I109" s="1094">
        <v>1440000000</v>
      </c>
    </row>
    <row r="110" spans="1:9" s="895" customFormat="1" ht="38.25">
      <c r="A110" s="1087"/>
      <c r="B110" s="1052"/>
      <c r="C110" s="1088" t="s">
        <v>3832</v>
      </c>
      <c r="D110" s="1108" t="s">
        <v>3759</v>
      </c>
      <c r="E110" s="1108">
        <v>12</v>
      </c>
      <c r="F110" s="1090"/>
      <c r="G110" s="1108" t="s">
        <v>3705</v>
      </c>
      <c r="H110" s="1108">
        <v>12</v>
      </c>
      <c r="I110" s="1090"/>
    </row>
    <row r="111" spans="1:9" s="895" customFormat="1" ht="25.5">
      <c r="A111" s="1087"/>
      <c r="B111" s="1052"/>
      <c r="C111" s="1088" t="s">
        <v>3833</v>
      </c>
      <c r="D111" s="1108" t="s">
        <v>3759</v>
      </c>
      <c r="E111" s="1108">
        <v>2</v>
      </c>
      <c r="F111" s="1090"/>
      <c r="G111" s="1108" t="s">
        <v>3705</v>
      </c>
      <c r="H111" s="1108">
        <v>2</v>
      </c>
      <c r="I111" s="1090"/>
    </row>
    <row r="112" spans="1:9" s="895" customFormat="1" ht="19.899999999999999" customHeight="1">
      <c r="A112" s="1087"/>
      <c r="B112" s="1052"/>
      <c r="C112" s="1088" t="s">
        <v>3831</v>
      </c>
      <c r="D112" s="1108" t="s">
        <v>3759</v>
      </c>
      <c r="E112" s="1108">
        <v>750</v>
      </c>
      <c r="F112" s="1090"/>
      <c r="G112" s="1108" t="s">
        <v>3705</v>
      </c>
      <c r="H112" s="1108">
        <v>750</v>
      </c>
      <c r="I112" s="1090"/>
    </row>
    <row r="113" spans="1:11" s="895" customFormat="1" ht="54" customHeight="1">
      <c r="A113" s="913"/>
      <c r="B113" s="1067" t="s">
        <v>3834</v>
      </c>
      <c r="C113" s="1078" t="s">
        <v>3835</v>
      </c>
      <c r="D113" s="1079" t="s">
        <v>3836</v>
      </c>
      <c r="E113" s="1079" t="s">
        <v>3837</v>
      </c>
      <c r="F113" s="1080">
        <v>500000000</v>
      </c>
      <c r="G113" s="1079" t="s">
        <v>3705</v>
      </c>
      <c r="H113" s="1079" t="s">
        <v>3837</v>
      </c>
      <c r="I113" s="1080">
        <v>600000000</v>
      </c>
    </row>
    <row r="114" spans="1:11" s="895" customFormat="1" ht="38.25">
      <c r="A114" s="947"/>
      <c r="B114" s="1057"/>
      <c r="C114" s="1097" t="s">
        <v>3838</v>
      </c>
      <c r="D114" s="1092" t="s">
        <v>3759</v>
      </c>
      <c r="E114" s="1092">
        <v>12</v>
      </c>
      <c r="F114" s="1082"/>
      <c r="G114" s="1092" t="s">
        <v>3705</v>
      </c>
      <c r="H114" s="1092">
        <v>12</v>
      </c>
      <c r="I114" s="1082"/>
    </row>
    <row r="115" spans="1:11" s="895" customFormat="1" ht="30" customHeight="1">
      <c r="A115" s="913"/>
      <c r="B115" s="1067" t="s">
        <v>3839</v>
      </c>
      <c r="C115" s="1078" t="s">
        <v>3840</v>
      </c>
      <c r="D115" s="1079" t="s">
        <v>3759</v>
      </c>
      <c r="E115" s="1079">
        <v>5</v>
      </c>
      <c r="F115" s="1080">
        <v>800000000</v>
      </c>
      <c r="G115" s="1079" t="s">
        <v>3705</v>
      </c>
      <c r="H115" s="1079">
        <v>5</v>
      </c>
      <c r="I115" s="1080">
        <v>960000000</v>
      </c>
    </row>
    <row r="116" spans="1:11" s="895" customFormat="1" ht="25.5">
      <c r="A116" s="1087"/>
      <c r="B116" s="1107"/>
      <c r="C116" s="1088" t="s">
        <v>3841</v>
      </c>
      <c r="D116" s="1108" t="s">
        <v>3759</v>
      </c>
      <c r="E116" s="1108">
        <v>11</v>
      </c>
      <c r="F116" s="1109"/>
      <c r="G116" s="1108" t="s">
        <v>3705</v>
      </c>
      <c r="H116" s="1108">
        <v>11</v>
      </c>
      <c r="I116" s="1109"/>
    </row>
    <row r="117" spans="1:11" s="895" customFormat="1" ht="38.25">
      <c r="A117" s="1087"/>
      <c r="B117" s="1107"/>
      <c r="C117" s="1088" t="s">
        <v>3842</v>
      </c>
      <c r="D117" s="1108" t="s">
        <v>3759</v>
      </c>
      <c r="E117" s="1108">
        <v>11</v>
      </c>
      <c r="F117" s="1109"/>
      <c r="G117" s="1108" t="s">
        <v>3705</v>
      </c>
      <c r="H117" s="1108">
        <v>11</v>
      </c>
      <c r="I117" s="1109"/>
    </row>
    <row r="118" spans="1:11" s="895" customFormat="1" ht="19.899999999999999" customHeight="1">
      <c r="A118" s="1087"/>
      <c r="B118" s="1107"/>
      <c r="C118" s="1088" t="s">
        <v>3843</v>
      </c>
      <c r="D118" s="1108" t="s">
        <v>3759</v>
      </c>
      <c r="E118" s="1108">
        <v>40</v>
      </c>
      <c r="F118" s="1109"/>
      <c r="G118" s="1108" t="s">
        <v>3705</v>
      </c>
      <c r="H118" s="1108">
        <v>40</v>
      </c>
      <c r="I118" s="1109"/>
    </row>
    <row r="119" spans="1:11" s="895" customFormat="1" ht="26.25" customHeight="1">
      <c r="A119" s="947"/>
      <c r="B119" s="1101"/>
      <c r="C119" s="1097" t="s">
        <v>3844</v>
      </c>
      <c r="D119" s="1092" t="s">
        <v>3759</v>
      </c>
      <c r="E119" s="1092">
        <v>2</v>
      </c>
      <c r="F119" s="1098"/>
      <c r="G119" s="1092" t="s">
        <v>3705</v>
      </c>
      <c r="H119" s="1092">
        <v>2</v>
      </c>
      <c r="I119" s="1098"/>
    </row>
    <row r="120" spans="1:11" s="895" customFormat="1" ht="63.75">
      <c r="A120" s="12"/>
      <c r="B120" s="1067" t="s">
        <v>3845</v>
      </c>
      <c r="C120" s="1099" t="s">
        <v>3846</v>
      </c>
      <c r="D120" s="903" t="s">
        <v>3847</v>
      </c>
      <c r="E120" s="903">
        <v>10000</v>
      </c>
      <c r="F120" s="1100">
        <v>500000000</v>
      </c>
      <c r="G120" s="903" t="s">
        <v>3705</v>
      </c>
      <c r="H120" s="903">
        <v>13000</v>
      </c>
      <c r="I120" s="1100">
        <v>600000000</v>
      </c>
    </row>
    <row r="121" spans="1:11" s="895" customFormat="1" ht="51">
      <c r="A121" s="12"/>
      <c r="B121" s="1067" t="s">
        <v>3848</v>
      </c>
      <c r="C121" s="1099" t="s">
        <v>3849</v>
      </c>
      <c r="D121" s="903" t="s">
        <v>3850</v>
      </c>
      <c r="E121" s="903">
        <v>13700</v>
      </c>
      <c r="F121" s="1100">
        <v>550000000</v>
      </c>
      <c r="G121" s="903" t="s">
        <v>3705</v>
      </c>
      <c r="H121" s="903">
        <v>13700</v>
      </c>
      <c r="I121" s="1100">
        <v>660000000</v>
      </c>
      <c r="K121" s="1132"/>
    </row>
    <row r="122" spans="1:11" s="895" customFormat="1" ht="51">
      <c r="A122" s="12"/>
      <c r="B122" s="1067" t="s">
        <v>3851</v>
      </c>
      <c r="C122" s="1099" t="s">
        <v>3852</v>
      </c>
      <c r="D122" s="903" t="s">
        <v>3853</v>
      </c>
      <c r="E122" s="903">
        <v>50000</v>
      </c>
      <c r="F122" s="1100">
        <v>250000000</v>
      </c>
      <c r="G122" s="903" t="s">
        <v>3705</v>
      </c>
      <c r="H122" s="903">
        <v>100000</v>
      </c>
      <c r="I122" s="1100">
        <v>300000000</v>
      </c>
      <c r="K122" s="1132"/>
    </row>
    <row r="123" spans="1:11" s="895" customFormat="1" ht="38.25">
      <c r="A123" s="12"/>
      <c r="B123" s="1067" t="s">
        <v>3854</v>
      </c>
      <c r="C123" s="1099" t="s">
        <v>3855</v>
      </c>
      <c r="D123" s="903" t="s">
        <v>3759</v>
      </c>
      <c r="E123" s="903">
        <v>21.057454079999999</v>
      </c>
      <c r="F123" s="894">
        <v>750000000</v>
      </c>
      <c r="G123" s="903" t="s">
        <v>3705</v>
      </c>
      <c r="H123" s="903">
        <v>21.057454079999999</v>
      </c>
      <c r="I123" s="894">
        <v>900000000</v>
      </c>
    </row>
    <row r="124" spans="1:11" s="895" customFormat="1" ht="28.5" customHeight="1">
      <c r="A124" s="913"/>
      <c r="B124" s="1067" t="s">
        <v>3856</v>
      </c>
      <c r="C124" s="1078" t="s">
        <v>3857</v>
      </c>
      <c r="D124" s="1079" t="s">
        <v>3858</v>
      </c>
      <c r="E124" s="1079">
        <v>5</v>
      </c>
      <c r="F124" s="1080">
        <v>500000000</v>
      </c>
      <c r="G124" s="1079" t="s">
        <v>3705</v>
      </c>
      <c r="H124" s="1079">
        <v>5</v>
      </c>
      <c r="I124" s="1080">
        <v>600000000</v>
      </c>
    </row>
    <row r="125" spans="1:11" s="895" customFormat="1" ht="45" customHeight="1">
      <c r="A125" s="947"/>
      <c r="B125" s="1068"/>
      <c r="C125" s="1097" t="s">
        <v>3859</v>
      </c>
      <c r="D125" s="1092" t="s">
        <v>3759</v>
      </c>
      <c r="E125" s="1092">
        <v>10</v>
      </c>
      <c r="F125" s="1133"/>
      <c r="G125" s="1092" t="s">
        <v>3705</v>
      </c>
      <c r="H125" s="1092">
        <v>10</v>
      </c>
      <c r="I125" s="1082">
        <f t="shared" ref="I125" si="0">F125+(F125*20%)</f>
        <v>0</v>
      </c>
    </row>
    <row r="126" spans="1:11" s="895" customFormat="1">
      <c r="A126" s="12"/>
      <c r="B126" s="1067" t="s">
        <v>3860</v>
      </c>
      <c r="C126" s="1099" t="s">
        <v>3861</v>
      </c>
      <c r="D126" s="903" t="s">
        <v>3862</v>
      </c>
      <c r="E126" s="903">
        <v>10</v>
      </c>
      <c r="F126" s="1100">
        <v>500000000</v>
      </c>
      <c r="G126" s="903" t="s">
        <v>3705</v>
      </c>
      <c r="H126" s="903">
        <v>10</v>
      </c>
      <c r="I126" s="1100">
        <v>600000000</v>
      </c>
    </row>
    <row r="127" spans="1:11" s="895" customFormat="1" ht="66" customHeight="1">
      <c r="A127" s="12"/>
      <c r="B127" s="1067" t="s">
        <v>3863</v>
      </c>
      <c r="C127" s="1099" t="s">
        <v>3864</v>
      </c>
      <c r="D127" s="903" t="s">
        <v>3865</v>
      </c>
      <c r="E127" s="903">
        <v>10000</v>
      </c>
      <c r="F127" s="894">
        <v>750000000</v>
      </c>
      <c r="G127" s="903" t="s">
        <v>3705</v>
      </c>
      <c r="H127" s="903">
        <v>15000</v>
      </c>
      <c r="I127" s="1100">
        <v>900000000</v>
      </c>
    </row>
    <row r="128" spans="1:11" s="895" customFormat="1" ht="25.5">
      <c r="A128" s="913"/>
      <c r="B128" s="1067" t="s">
        <v>3866</v>
      </c>
      <c r="C128" s="1078" t="s">
        <v>3867</v>
      </c>
      <c r="D128" s="1079" t="s">
        <v>3868</v>
      </c>
      <c r="E128" s="1079">
        <v>1</v>
      </c>
      <c r="F128" s="1094">
        <v>750000000</v>
      </c>
      <c r="G128" s="1079" t="s">
        <v>3705</v>
      </c>
      <c r="H128" s="1079">
        <v>1</v>
      </c>
      <c r="I128" s="1080">
        <v>900000000</v>
      </c>
    </row>
    <row r="129" spans="1:9" s="895" customFormat="1" ht="26.25" customHeight="1">
      <c r="A129" s="1087"/>
      <c r="B129" s="1134"/>
      <c r="C129" s="1088" t="s">
        <v>3869</v>
      </c>
      <c r="D129" s="1108" t="s">
        <v>3868</v>
      </c>
      <c r="E129" s="1108">
        <v>1</v>
      </c>
      <c r="F129" s="1135"/>
      <c r="G129" s="1108" t="s">
        <v>3705</v>
      </c>
      <c r="H129" s="1108">
        <v>1</v>
      </c>
      <c r="I129" s="1135"/>
    </row>
    <row r="130" spans="1:9" s="895" customFormat="1" ht="27.75" customHeight="1">
      <c r="A130" s="1087"/>
      <c r="B130" s="1136"/>
      <c r="C130" s="1088" t="s">
        <v>3870</v>
      </c>
      <c r="D130" s="1108" t="s">
        <v>3868</v>
      </c>
      <c r="E130" s="1108">
        <v>5</v>
      </c>
      <c r="F130" s="1135">
        <v>0</v>
      </c>
      <c r="G130" s="1108" t="s">
        <v>3705</v>
      </c>
      <c r="H130" s="1108">
        <v>5</v>
      </c>
      <c r="I130" s="1135"/>
    </row>
    <row r="131" spans="1:9" s="895" customFormat="1" ht="25.5">
      <c r="A131" s="947"/>
      <c r="B131" s="1137"/>
      <c r="C131" s="1097" t="s">
        <v>3871</v>
      </c>
      <c r="D131" s="1092" t="s">
        <v>3868</v>
      </c>
      <c r="E131" s="1092">
        <v>1</v>
      </c>
      <c r="F131" s="1133"/>
      <c r="G131" s="1092" t="s">
        <v>3705</v>
      </c>
      <c r="H131" s="1092">
        <v>1</v>
      </c>
      <c r="I131" s="1133"/>
    </row>
    <row r="132" spans="1:9" s="895" customFormat="1" ht="30.75" customHeight="1">
      <c r="A132" s="913"/>
      <c r="B132" s="1067" t="s">
        <v>3872</v>
      </c>
      <c r="C132" s="1078" t="s">
        <v>3873</v>
      </c>
      <c r="D132" s="1079" t="s">
        <v>3874</v>
      </c>
      <c r="E132" s="1079">
        <v>15000</v>
      </c>
      <c r="F132" s="1080">
        <v>1000000000</v>
      </c>
      <c r="G132" s="1079" t="s">
        <v>3705</v>
      </c>
      <c r="H132" s="1079">
        <v>15000</v>
      </c>
      <c r="I132" s="1080">
        <v>1200000000</v>
      </c>
    </row>
    <row r="133" spans="1:9" s="895" customFormat="1" ht="18" customHeight="1">
      <c r="A133" s="1087"/>
      <c r="B133" s="1134"/>
      <c r="C133" s="1088" t="s">
        <v>3875</v>
      </c>
      <c r="D133" s="1108" t="s">
        <v>8</v>
      </c>
      <c r="E133" s="1108">
        <v>1</v>
      </c>
      <c r="F133" s="1109"/>
      <c r="G133" s="1108" t="s">
        <v>3705</v>
      </c>
      <c r="H133" s="1108">
        <v>1</v>
      </c>
      <c r="I133" s="1109"/>
    </row>
    <row r="134" spans="1:9" s="895" customFormat="1" ht="39.75" customHeight="1">
      <c r="A134" s="934"/>
      <c r="B134" s="1068"/>
      <c r="C134" s="1097" t="s">
        <v>3842</v>
      </c>
      <c r="D134" s="1092" t="s">
        <v>3759</v>
      </c>
      <c r="E134" s="1092">
        <v>10</v>
      </c>
      <c r="F134" s="1098"/>
      <c r="G134" s="1092" t="s">
        <v>3705</v>
      </c>
      <c r="H134" s="1092">
        <v>10</v>
      </c>
      <c r="I134" s="1098"/>
    </row>
    <row r="135" spans="1:9" s="895" customFormat="1" ht="38.25">
      <c r="A135" s="913"/>
      <c r="B135" s="1067" t="s">
        <v>3876</v>
      </c>
      <c r="C135" s="1078" t="s">
        <v>3877</v>
      </c>
      <c r="D135" s="1079" t="s">
        <v>3759</v>
      </c>
      <c r="E135" s="1079">
        <v>11</v>
      </c>
      <c r="F135" s="1080">
        <v>250000000</v>
      </c>
      <c r="G135" s="1079" t="s">
        <v>3705</v>
      </c>
      <c r="H135" s="1079">
        <v>11</v>
      </c>
      <c r="I135" s="1080">
        <v>300000000</v>
      </c>
    </row>
    <row r="136" spans="1:9" s="895" customFormat="1" ht="25.5">
      <c r="A136" s="1087"/>
      <c r="B136" s="1134"/>
      <c r="C136" s="1088" t="s">
        <v>3878</v>
      </c>
      <c r="D136" s="1108" t="s">
        <v>3862</v>
      </c>
      <c r="E136" s="1108">
        <v>15</v>
      </c>
      <c r="F136" s="1109"/>
      <c r="G136" s="1108" t="s">
        <v>3705</v>
      </c>
      <c r="H136" s="1108">
        <v>20</v>
      </c>
      <c r="I136" s="1109"/>
    </row>
    <row r="137" spans="1:9" s="895" customFormat="1" ht="25.5">
      <c r="A137" s="947"/>
      <c r="B137" s="1068"/>
      <c r="C137" s="1097" t="s">
        <v>3879</v>
      </c>
      <c r="D137" s="1092" t="s">
        <v>3759</v>
      </c>
      <c r="E137" s="1092">
        <v>1</v>
      </c>
      <c r="F137" s="1098"/>
      <c r="G137" s="1092" t="s">
        <v>3705</v>
      </c>
      <c r="H137" s="1092">
        <v>1</v>
      </c>
      <c r="I137" s="1098"/>
    </row>
    <row r="138" spans="1:9" s="895" customFormat="1" ht="31.5" customHeight="1">
      <c r="A138" s="913"/>
      <c r="B138" s="1067" t="s">
        <v>3880</v>
      </c>
      <c r="C138" s="1078" t="s">
        <v>3881</v>
      </c>
      <c r="D138" s="1079" t="s">
        <v>3759</v>
      </c>
      <c r="E138" s="1079">
        <v>5000</v>
      </c>
      <c r="F138" s="1080">
        <v>1000000000</v>
      </c>
      <c r="G138" s="1079" t="s">
        <v>3705</v>
      </c>
      <c r="H138" s="1079">
        <v>8000</v>
      </c>
      <c r="I138" s="1080">
        <v>1200000000</v>
      </c>
    </row>
    <row r="139" spans="1:9" s="895" customFormat="1" ht="43.5" customHeight="1">
      <c r="A139" s="1087"/>
      <c r="B139" s="1134"/>
      <c r="C139" s="1088" t="s">
        <v>3842</v>
      </c>
      <c r="D139" s="1108" t="s">
        <v>3759</v>
      </c>
      <c r="E139" s="1108">
        <v>11</v>
      </c>
      <c r="F139" s="1109"/>
      <c r="G139" s="1108" t="s">
        <v>3705</v>
      </c>
      <c r="H139" s="1108">
        <v>11</v>
      </c>
      <c r="I139" s="1109"/>
    </row>
    <row r="140" spans="1:9" s="895" customFormat="1" ht="38.25" customHeight="1">
      <c r="A140" s="947"/>
      <c r="B140" s="1068"/>
      <c r="C140" s="1097" t="s">
        <v>3882</v>
      </c>
      <c r="D140" s="1092" t="s">
        <v>3759</v>
      </c>
      <c r="E140" s="1092">
        <v>1</v>
      </c>
      <c r="F140" s="1098"/>
      <c r="G140" s="1092" t="s">
        <v>3705</v>
      </c>
      <c r="H140" s="1092">
        <v>1</v>
      </c>
      <c r="I140" s="1098"/>
    </row>
    <row r="141" spans="1:9" s="895" customFormat="1" ht="29.25" customHeight="1">
      <c r="A141" s="913"/>
      <c r="B141" s="1067" t="s">
        <v>3883</v>
      </c>
      <c r="C141" s="1078" t="s">
        <v>3884</v>
      </c>
      <c r="D141" s="1079" t="s">
        <v>3885</v>
      </c>
      <c r="E141" s="1079">
        <v>10</v>
      </c>
      <c r="F141" s="1080">
        <v>750000000</v>
      </c>
      <c r="G141" s="1079" t="s">
        <v>3705</v>
      </c>
      <c r="H141" s="1079">
        <v>15</v>
      </c>
      <c r="I141" s="1080">
        <v>900000000</v>
      </c>
    </row>
    <row r="142" spans="1:9" s="895" customFormat="1" ht="42" customHeight="1">
      <c r="A142" s="1087"/>
      <c r="B142" s="1134"/>
      <c r="C142" s="1088" t="s">
        <v>3842</v>
      </c>
      <c r="D142" s="1108" t="s">
        <v>3862</v>
      </c>
      <c r="E142" s="1108">
        <v>10</v>
      </c>
      <c r="F142" s="1109"/>
      <c r="G142" s="1108" t="s">
        <v>3705</v>
      </c>
      <c r="H142" s="1108">
        <v>10</v>
      </c>
      <c r="I142" s="1109"/>
    </row>
    <row r="143" spans="1:9" s="895" customFormat="1" ht="31.5" customHeight="1">
      <c r="A143" s="947"/>
      <c r="B143" s="1138"/>
      <c r="C143" s="1097" t="s">
        <v>3886</v>
      </c>
      <c r="D143" s="1092" t="s">
        <v>3887</v>
      </c>
      <c r="E143" s="1092">
        <v>11</v>
      </c>
      <c r="F143" s="1082"/>
      <c r="G143" s="1092" t="s">
        <v>3705</v>
      </c>
      <c r="H143" s="1092">
        <v>11</v>
      </c>
      <c r="I143" s="1098"/>
    </row>
    <row r="144" spans="1:9" s="1140" customFormat="1" ht="36.75" customHeight="1">
      <c r="A144" s="905">
        <v>10</v>
      </c>
      <c r="B144" s="1119" t="s">
        <v>3888</v>
      </c>
      <c r="C144" s="1113" t="s">
        <v>3889</v>
      </c>
      <c r="D144" s="1126" t="s">
        <v>8</v>
      </c>
      <c r="E144" s="905">
        <v>1</v>
      </c>
      <c r="F144" s="1139">
        <f>F145</f>
        <v>1200000000</v>
      </c>
      <c r="G144" s="905"/>
      <c r="H144" s="905">
        <v>1</v>
      </c>
      <c r="I144" s="1121">
        <f>I145</f>
        <v>1440000000</v>
      </c>
    </row>
    <row r="145" spans="1:9" s="895" customFormat="1" ht="29.25" customHeight="1">
      <c r="A145" s="913"/>
      <c r="B145" s="1067" t="s">
        <v>3890</v>
      </c>
      <c r="C145" s="1078" t="s">
        <v>3891</v>
      </c>
      <c r="D145" s="1079" t="s">
        <v>3759</v>
      </c>
      <c r="E145" s="1079">
        <v>15000</v>
      </c>
      <c r="F145" s="1080">
        <v>1200000000</v>
      </c>
      <c r="G145" s="1079" t="s">
        <v>3705</v>
      </c>
      <c r="H145" s="1079">
        <v>17000</v>
      </c>
      <c r="I145" s="1080">
        <v>1440000000</v>
      </c>
    </row>
    <row r="146" spans="1:9" s="895" customFormat="1" ht="28.5" customHeight="1">
      <c r="A146" s="1087"/>
      <c r="B146" s="1134"/>
      <c r="C146" s="1088" t="s">
        <v>3892</v>
      </c>
      <c r="D146" s="1108" t="s">
        <v>3759</v>
      </c>
      <c r="E146" s="1108">
        <v>2</v>
      </c>
      <c r="F146" s="1109"/>
      <c r="G146" s="1108" t="s">
        <v>3705</v>
      </c>
      <c r="H146" s="1108">
        <v>10</v>
      </c>
      <c r="I146" s="1109"/>
    </row>
    <row r="147" spans="1:9" s="895" customFormat="1" ht="42" customHeight="1">
      <c r="A147" s="947"/>
      <c r="B147" s="1138"/>
      <c r="C147" s="1097" t="s">
        <v>3842</v>
      </c>
      <c r="D147" s="1092" t="s">
        <v>3862</v>
      </c>
      <c r="E147" s="1092">
        <v>10</v>
      </c>
      <c r="F147" s="1082"/>
      <c r="G147" s="1092" t="s">
        <v>3705</v>
      </c>
      <c r="H147" s="1092">
        <v>10</v>
      </c>
      <c r="I147" s="1098"/>
    </row>
    <row r="148" spans="1:9" s="895" customFormat="1" ht="12.75" customHeight="1">
      <c r="A148" s="927">
        <v>11</v>
      </c>
      <c r="B148" s="1119" t="s">
        <v>3893</v>
      </c>
      <c r="C148" s="1120" t="s">
        <v>3894</v>
      </c>
      <c r="D148" s="1118" t="s">
        <v>8</v>
      </c>
      <c r="E148" s="1118"/>
      <c r="F148" s="1121">
        <f>SUM(F158:F170)</f>
        <v>7800000000</v>
      </c>
      <c r="G148" s="1118"/>
      <c r="H148" s="1118"/>
      <c r="I148" s="1121">
        <f>SUM(I158:I170)</f>
        <v>9360000000</v>
      </c>
    </row>
    <row r="149" spans="1:9" s="895" customFormat="1" ht="12.75" customHeight="1">
      <c r="A149" s="1087"/>
      <c r="B149" s="1141"/>
      <c r="C149" s="1142" t="s">
        <v>3895</v>
      </c>
      <c r="D149" s="1126" t="s">
        <v>8</v>
      </c>
      <c r="E149" s="1126">
        <v>171667</v>
      </c>
      <c r="F149" s="1143"/>
      <c r="G149" s="1126" t="s">
        <v>3705</v>
      </c>
      <c r="H149" s="1126">
        <v>176667</v>
      </c>
      <c r="I149" s="1143"/>
    </row>
    <row r="150" spans="1:9" s="895" customFormat="1">
      <c r="A150" s="1087"/>
      <c r="B150" s="1141"/>
      <c r="C150" s="1142" t="s">
        <v>3896</v>
      </c>
      <c r="D150" s="1126" t="s">
        <v>8</v>
      </c>
      <c r="E150" s="1126">
        <v>44925</v>
      </c>
      <c r="F150" s="1143"/>
      <c r="G150" s="1126" t="s">
        <v>3705</v>
      </c>
      <c r="H150" s="1126">
        <v>45149</v>
      </c>
      <c r="I150" s="1143"/>
    </row>
    <row r="151" spans="1:9" s="895" customFormat="1">
      <c r="A151" s="1087"/>
      <c r="B151" s="1141"/>
      <c r="C151" s="1142" t="s">
        <v>3897</v>
      </c>
      <c r="D151" s="1126" t="s">
        <v>8</v>
      </c>
      <c r="E151" s="1126">
        <v>614469</v>
      </c>
      <c r="F151" s="1143"/>
      <c r="G151" s="1126" t="s">
        <v>3705</v>
      </c>
      <c r="H151" s="1126">
        <v>651867</v>
      </c>
      <c r="I151" s="1143"/>
    </row>
    <row r="152" spans="1:9" s="895" customFormat="1">
      <c r="A152" s="1087"/>
      <c r="B152" s="1141"/>
      <c r="C152" s="1142" t="s">
        <v>3898</v>
      </c>
      <c r="D152" s="1126" t="s">
        <v>8</v>
      </c>
      <c r="E152" s="1126">
        <v>39710283</v>
      </c>
      <c r="F152" s="1143"/>
      <c r="G152" s="1126" t="s">
        <v>3705</v>
      </c>
      <c r="H152" s="1126">
        <v>42998583</v>
      </c>
      <c r="I152" s="1143"/>
    </row>
    <row r="153" spans="1:9" s="895" customFormat="1" ht="25.5">
      <c r="A153" s="1087"/>
      <c r="B153" s="1141"/>
      <c r="C153" s="1142" t="s">
        <v>3899</v>
      </c>
      <c r="D153" s="1126"/>
      <c r="E153" s="1126"/>
      <c r="F153" s="1143"/>
      <c r="G153" s="1126" t="s">
        <v>3705</v>
      </c>
      <c r="H153" s="1126"/>
      <c r="I153" s="1143"/>
    </row>
    <row r="154" spans="1:9" s="895" customFormat="1">
      <c r="A154" s="1087"/>
      <c r="B154" s="1141"/>
      <c r="C154" s="1142" t="s">
        <v>3895</v>
      </c>
      <c r="D154" s="1126" t="s">
        <v>8</v>
      </c>
      <c r="E154" s="1126">
        <v>4962</v>
      </c>
      <c r="F154" s="1143"/>
      <c r="G154" s="1126" t="s">
        <v>3705</v>
      </c>
      <c r="H154" s="1126">
        <v>5061</v>
      </c>
      <c r="I154" s="1143"/>
    </row>
    <row r="155" spans="1:9" s="895" customFormat="1">
      <c r="A155" s="1087"/>
      <c r="B155" s="1141"/>
      <c r="C155" s="1142" t="s">
        <v>3896</v>
      </c>
      <c r="D155" s="1126" t="s">
        <v>8</v>
      </c>
      <c r="E155" s="1126">
        <v>2379</v>
      </c>
      <c r="F155" s="1143"/>
      <c r="G155" s="1126" t="s">
        <v>3705</v>
      </c>
      <c r="H155" s="1126">
        <v>2427</v>
      </c>
      <c r="I155" s="1143"/>
    </row>
    <row r="156" spans="1:9" s="895" customFormat="1">
      <c r="A156" s="1087"/>
      <c r="B156" s="1141"/>
      <c r="C156" s="1142" t="s">
        <v>3897</v>
      </c>
      <c r="D156" s="1126" t="s">
        <v>8</v>
      </c>
      <c r="E156" s="1126">
        <v>973</v>
      </c>
      <c r="F156" s="1143"/>
      <c r="G156" s="1126" t="s">
        <v>3705</v>
      </c>
      <c r="H156" s="1126">
        <v>992</v>
      </c>
      <c r="I156" s="1143"/>
    </row>
    <row r="157" spans="1:9" s="895" customFormat="1">
      <c r="A157" s="947"/>
      <c r="B157" s="1144"/>
      <c r="C157" s="1145" t="s">
        <v>3898</v>
      </c>
      <c r="D157" s="1129" t="s">
        <v>8</v>
      </c>
      <c r="E157" s="1126">
        <v>28962</v>
      </c>
      <c r="F157" s="1146"/>
      <c r="G157" s="1129" t="s">
        <v>3705</v>
      </c>
      <c r="H157" s="1126">
        <v>29541</v>
      </c>
      <c r="I157" s="1146"/>
    </row>
    <row r="158" spans="1:9" s="895" customFormat="1" ht="27" customHeight="1">
      <c r="A158" s="913"/>
      <c r="B158" s="1067" t="s">
        <v>3900</v>
      </c>
      <c r="C158" s="1078" t="s">
        <v>3901</v>
      </c>
      <c r="D158" s="1079" t="s">
        <v>3902</v>
      </c>
      <c r="E158" s="1079">
        <v>4</v>
      </c>
      <c r="F158" s="1080">
        <v>300000000</v>
      </c>
      <c r="G158" s="1079" t="s">
        <v>3705</v>
      </c>
      <c r="H158" s="1079">
        <v>8</v>
      </c>
      <c r="I158" s="1080">
        <v>360000000</v>
      </c>
    </row>
    <row r="159" spans="1:9" s="895" customFormat="1">
      <c r="A159" s="947"/>
      <c r="B159" s="1068"/>
      <c r="C159" s="1097" t="s">
        <v>3903</v>
      </c>
      <c r="D159" s="1092" t="s">
        <v>3902</v>
      </c>
      <c r="E159" s="1092">
        <v>75</v>
      </c>
      <c r="F159" s="1098"/>
      <c r="G159" s="1092" t="s">
        <v>3705</v>
      </c>
      <c r="H159" s="1092">
        <v>75</v>
      </c>
      <c r="I159" s="1098"/>
    </row>
    <row r="160" spans="1:9" s="895" customFormat="1">
      <c r="A160" s="913"/>
      <c r="B160" s="1067" t="s">
        <v>3904</v>
      </c>
      <c r="C160" s="1078" t="s">
        <v>3905</v>
      </c>
      <c r="D160" s="1079" t="s">
        <v>3759</v>
      </c>
      <c r="E160" s="1079">
        <v>15000</v>
      </c>
      <c r="F160" s="1080">
        <v>2000000000</v>
      </c>
      <c r="G160" s="1079" t="s">
        <v>3705</v>
      </c>
      <c r="H160" s="1079">
        <v>20000</v>
      </c>
      <c r="I160" s="1080">
        <v>2400000000</v>
      </c>
    </row>
    <row r="161" spans="1:9" s="895" customFormat="1">
      <c r="A161" s="1087"/>
      <c r="B161" s="1134"/>
      <c r="C161" s="1088" t="s">
        <v>3906</v>
      </c>
      <c r="D161" s="1108" t="s">
        <v>3759</v>
      </c>
      <c r="E161" s="1108">
        <v>300</v>
      </c>
      <c r="F161" s="1109"/>
      <c r="G161" s="1108" t="s">
        <v>3705</v>
      </c>
      <c r="H161" s="1108">
        <v>350</v>
      </c>
      <c r="I161" s="1109"/>
    </row>
    <row r="162" spans="1:9" s="895" customFormat="1">
      <c r="A162" s="947"/>
      <c r="B162" s="1068"/>
      <c r="C162" s="1097" t="s">
        <v>3907</v>
      </c>
      <c r="D162" s="1092" t="s">
        <v>554</v>
      </c>
      <c r="E162" s="1092">
        <v>7000</v>
      </c>
      <c r="F162" s="1098"/>
      <c r="G162" s="1092" t="s">
        <v>3705</v>
      </c>
      <c r="H162" s="1092">
        <v>10000</v>
      </c>
      <c r="I162" s="1098"/>
    </row>
    <row r="163" spans="1:9" s="895" customFormat="1" ht="19.899999999999999" customHeight="1">
      <c r="A163" s="913"/>
      <c r="B163" s="1067" t="s">
        <v>3908</v>
      </c>
      <c r="C163" s="1078" t="s">
        <v>3909</v>
      </c>
      <c r="D163" s="1079" t="s">
        <v>3910</v>
      </c>
      <c r="E163" s="1079">
        <v>750</v>
      </c>
      <c r="F163" s="1080">
        <v>5000000000</v>
      </c>
      <c r="G163" s="1079" t="s">
        <v>3705</v>
      </c>
      <c r="H163" s="1079">
        <v>1000</v>
      </c>
      <c r="I163" s="1080">
        <v>6000000000</v>
      </c>
    </row>
    <row r="164" spans="1:9" s="895" customFormat="1" ht="25.5">
      <c r="A164" s="1087"/>
      <c r="B164" s="1134"/>
      <c r="C164" s="1088" t="s">
        <v>3911</v>
      </c>
      <c r="D164" s="1108" t="s">
        <v>3759</v>
      </c>
      <c r="E164" s="1108"/>
      <c r="F164" s="1109"/>
      <c r="G164" s="1108" t="s">
        <v>3705</v>
      </c>
      <c r="H164" s="1108"/>
      <c r="I164" s="1109"/>
    </row>
    <row r="165" spans="1:9" s="895" customFormat="1" ht="13.5" customHeight="1">
      <c r="A165" s="1087"/>
      <c r="B165" s="1134"/>
      <c r="C165" s="1088" t="s">
        <v>3912</v>
      </c>
      <c r="D165" s="1108"/>
      <c r="E165" s="1108"/>
      <c r="F165" s="1109"/>
      <c r="G165" s="1108"/>
      <c r="H165" s="1108"/>
      <c r="I165" s="1109"/>
    </row>
    <row r="166" spans="1:9" s="895" customFormat="1">
      <c r="A166" s="1087"/>
      <c r="B166" s="1134"/>
      <c r="C166" s="1088" t="s">
        <v>3913</v>
      </c>
      <c r="D166" s="1108" t="s">
        <v>3759</v>
      </c>
      <c r="E166" s="1108">
        <v>5000</v>
      </c>
      <c r="F166" s="1109"/>
      <c r="G166" s="1108" t="s">
        <v>3705</v>
      </c>
      <c r="H166" s="1108">
        <v>10000</v>
      </c>
      <c r="I166" s="1109"/>
    </row>
    <row r="167" spans="1:9" s="895" customFormat="1">
      <c r="A167" s="1087"/>
      <c r="B167" s="1134"/>
      <c r="C167" s="1088" t="s">
        <v>3914</v>
      </c>
      <c r="D167" s="1108" t="s">
        <v>3759</v>
      </c>
      <c r="E167" s="1108">
        <v>2500</v>
      </c>
      <c r="F167" s="1109"/>
      <c r="G167" s="1108" t="s">
        <v>3705</v>
      </c>
      <c r="H167" s="1108">
        <v>5000</v>
      </c>
      <c r="I167" s="1109"/>
    </row>
    <row r="168" spans="1:9" s="895" customFormat="1" ht="38.25">
      <c r="A168" s="947"/>
      <c r="B168" s="1068"/>
      <c r="C168" s="1097" t="s">
        <v>3842</v>
      </c>
      <c r="D168" s="1092" t="s">
        <v>3759</v>
      </c>
      <c r="E168" s="1092">
        <v>11</v>
      </c>
      <c r="F168" s="1098"/>
      <c r="G168" s="1092" t="s">
        <v>3705</v>
      </c>
      <c r="H168" s="1092">
        <v>11</v>
      </c>
      <c r="I168" s="1098"/>
    </row>
    <row r="169" spans="1:9" s="895" customFormat="1" ht="25.5">
      <c r="A169" s="913"/>
      <c r="B169" s="1067" t="s">
        <v>3915</v>
      </c>
      <c r="C169" s="1078" t="s">
        <v>3916</v>
      </c>
      <c r="D169" s="1079" t="s">
        <v>3759</v>
      </c>
      <c r="E169" s="1079">
        <v>11</v>
      </c>
      <c r="F169" s="1080">
        <v>500000000</v>
      </c>
      <c r="G169" s="1079" t="s">
        <v>3705</v>
      </c>
      <c r="H169" s="1079">
        <v>11</v>
      </c>
      <c r="I169" s="1080">
        <f t="shared" ref="I169" si="1">F169+(F169*20%)</f>
        <v>600000000</v>
      </c>
    </row>
    <row r="170" spans="1:9" s="895" customFormat="1" ht="38.25">
      <c r="A170" s="947"/>
      <c r="B170" s="1068"/>
      <c r="C170" s="1097" t="s">
        <v>3842</v>
      </c>
      <c r="D170" s="1092" t="s">
        <v>3862</v>
      </c>
      <c r="E170" s="1092">
        <v>10</v>
      </c>
      <c r="F170" s="1098"/>
      <c r="G170" s="1092" t="s">
        <v>3705</v>
      </c>
      <c r="H170" s="1092">
        <v>10</v>
      </c>
      <c r="I170" s="1098"/>
    </row>
    <row r="171" spans="1:9" s="1140" customFormat="1" ht="38.25">
      <c r="A171" s="905">
        <v>12</v>
      </c>
      <c r="B171" s="1119" t="s">
        <v>3917</v>
      </c>
      <c r="C171" s="1113" t="s">
        <v>3918</v>
      </c>
      <c r="D171" s="905" t="s">
        <v>8</v>
      </c>
      <c r="E171" s="905">
        <v>11</v>
      </c>
      <c r="F171" s="1139">
        <f>F172+F175</f>
        <v>1000000000</v>
      </c>
      <c r="G171" s="1129" t="s">
        <v>3705</v>
      </c>
      <c r="H171" s="905">
        <v>11</v>
      </c>
      <c r="I171" s="1139">
        <f>I172+I175</f>
        <v>1200000000</v>
      </c>
    </row>
    <row r="172" spans="1:9" s="895" customFormat="1" ht="51">
      <c r="A172" s="913"/>
      <c r="B172" s="1067" t="s">
        <v>3919</v>
      </c>
      <c r="C172" s="1091" t="s">
        <v>3920</v>
      </c>
      <c r="D172" s="1079" t="s">
        <v>3759</v>
      </c>
      <c r="E172" s="1079">
        <v>4</v>
      </c>
      <c r="F172" s="1147">
        <v>500000000</v>
      </c>
      <c r="G172" s="1067" t="s">
        <v>3705</v>
      </c>
      <c r="H172" s="1079">
        <v>6</v>
      </c>
      <c r="I172" s="1147">
        <v>600000000</v>
      </c>
    </row>
    <row r="173" spans="1:9" s="895" customFormat="1">
      <c r="A173" s="1087"/>
      <c r="B173" s="1134"/>
      <c r="C173" s="1089" t="s">
        <v>3921</v>
      </c>
      <c r="D173" s="1108" t="s">
        <v>3759</v>
      </c>
      <c r="E173" s="1108">
        <v>6</v>
      </c>
      <c r="F173" s="1148"/>
      <c r="G173" s="1134" t="s">
        <v>3705</v>
      </c>
      <c r="H173" s="1108">
        <v>6</v>
      </c>
      <c r="I173" s="1148"/>
    </row>
    <row r="174" spans="1:9" s="895" customFormat="1" ht="38.25">
      <c r="A174" s="947"/>
      <c r="B174" s="1068"/>
      <c r="C174" s="922" t="s">
        <v>3842</v>
      </c>
      <c r="D174" s="1092" t="s">
        <v>3759</v>
      </c>
      <c r="E174" s="1092">
        <v>11</v>
      </c>
      <c r="F174" s="1149"/>
      <c r="G174" s="1068" t="s">
        <v>3705</v>
      </c>
      <c r="H174" s="1092">
        <v>11</v>
      </c>
      <c r="I174" s="1149"/>
    </row>
    <row r="175" spans="1:9" s="895" customFormat="1" ht="38.25" customHeight="1">
      <c r="A175" s="913"/>
      <c r="B175" s="1067" t="s">
        <v>3922</v>
      </c>
      <c r="C175" s="1078" t="s">
        <v>3923</v>
      </c>
      <c r="D175" s="1079" t="s">
        <v>3759</v>
      </c>
      <c r="E175" s="1079">
        <v>50</v>
      </c>
      <c r="F175" s="1147">
        <v>500000000</v>
      </c>
      <c r="G175" s="1067" t="s">
        <v>3705</v>
      </c>
      <c r="H175" s="1079">
        <v>50</v>
      </c>
      <c r="I175" s="1147">
        <f t="shared" ref="I175" si="2">F175+(F175*20%)</f>
        <v>600000000</v>
      </c>
    </row>
    <row r="176" spans="1:9" s="895" customFormat="1" ht="29.25" customHeight="1">
      <c r="A176" s="1087"/>
      <c r="B176" s="1134"/>
      <c r="C176" s="1088" t="s">
        <v>3924</v>
      </c>
      <c r="D176" s="1108" t="s">
        <v>3759</v>
      </c>
      <c r="E176" s="1108">
        <v>8</v>
      </c>
      <c r="F176" s="1148"/>
      <c r="G176" s="1134" t="s">
        <v>3705</v>
      </c>
      <c r="H176" s="1108">
        <v>8</v>
      </c>
      <c r="I176" s="1148"/>
    </row>
    <row r="177" spans="1:9" s="895" customFormat="1" ht="38.25">
      <c r="A177" s="947"/>
      <c r="B177" s="1068"/>
      <c r="C177" s="1097" t="s">
        <v>3842</v>
      </c>
      <c r="D177" s="1092" t="s">
        <v>3759</v>
      </c>
      <c r="E177" s="1092">
        <v>11</v>
      </c>
      <c r="F177" s="1149"/>
      <c r="G177" s="1068" t="s">
        <v>3705</v>
      </c>
      <c r="H177" s="1092">
        <v>11</v>
      </c>
      <c r="I177" s="1149"/>
    </row>
    <row r="178" spans="1:9" s="893" customFormat="1" ht="13.5" customHeight="1">
      <c r="A178" s="53">
        <v>13</v>
      </c>
      <c r="B178" s="1119" t="s">
        <v>3925</v>
      </c>
      <c r="C178" s="401"/>
      <c r="D178" s="53"/>
      <c r="E178" s="53"/>
      <c r="F178" s="491">
        <f>F179</f>
        <v>600000000</v>
      </c>
      <c r="G178" s="53"/>
      <c r="H178" s="53"/>
      <c r="I178" s="491">
        <f>I179</f>
        <v>720000000</v>
      </c>
    </row>
    <row r="179" spans="1:9" s="895" customFormat="1" ht="29.25" customHeight="1">
      <c r="A179" s="12"/>
      <c r="B179" s="1067" t="s">
        <v>3926</v>
      </c>
      <c r="C179" s="1078" t="s">
        <v>3927</v>
      </c>
      <c r="D179" s="1079" t="s">
        <v>3759</v>
      </c>
      <c r="E179" s="1079">
        <v>50</v>
      </c>
      <c r="F179" s="1150">
        <v>600000000</v>
      </c>
      <c r="G179" s="1067" t="s">
        <v>3705</v>
      </c>
      <c r="H179" s="1079">
        <v>375</v>
      </c>
      <c r="I179" s="1150">
        <v>720000000</v>
      </c>
    </row>
    <row r="180" spans="1:9" s="895" customFormat="1" ht="25.5">
      <c r="A180" s="12"/>
      <c r="B180" s="1067"/>
      <c r="C180" s="1078" t="s">
        <v>3928</v>
      </c>
      <c r="D180" s="1079" t="s">
        <v>3759</v>
      </c>
      <c r="E180" s="1079">
        <v>13</v>
      </c>
      <c r="F180" s="1067"/>
      <c r="G180" s="1067" t="s">
        <v>3705</v>
      </c>
      <c r="H180" s="1079">
        <v>15</v>
      </c>
      <c r="I180" s="1067"/>
    </row>
    <row r="181" spans="1:9" s="895" customFormat="1" ht="25.5">
      <c r="A181" s="12"/>
      <c r="B181" s="1067"/>
      <c r="C181" s="1078" t="s">
        <v>3929</v>
      </c>
      <c r="D181" s="1079" t="s">
        <v>3930</v>
      </c>
      <c r="E181" s="1079">
        <v>3</v>
      </c>
      <c r="F181" s="1067"/>
      <c r="G181" s="1067" t="s">
        <v>3705</v>
      </c>
      <c r="H181" s="1079">
        <v>3</v>
      </c>
      <c r="I181" s="1067"/>
    </row>
    <row r="182" spans="1:9" s="895" customFormat="1" ht="38.25">
      <c r="A182" s="12"/>
      <c r="B182" s="1067"/>
      <c r="C182" s="1078" t="s">
        <v>3842</v>
      </c>
      <c r="D182" s="1079" t="s">
        <v>3759</v>
      </c>
      <c r="E182" s="1079">
        <v>11</v>
      </c>
      <c r="F182" s="1067"/>
      <c r="G182" s="1067" t="s">
        <v>3705</v>
      </c>
      <c r="H182" s="1079">
        <v>11</v>
      </c>
      <c r="I182" s="1067"/>
    </row>
    <row r="183" spans="1:9" s="893" customFormat="1" ht="13.5" customHeight="1">
      <c r="A183" s="53">
        <v>14</v>
      </c>
      <c r="B183" s="1119" t="s">
        <v>3931</v>
      </c>
      <c r="C183" s="401" t="s">
        <v>3932</v>
      </c>
      <c r="D183" s="53" t="s">
        <v>3759</v>
      </c>
      <c r="E183" s="53">
        <v>7</v>
      </c>
      <c r="F183" s="491">
        <f>SUM(F184:F189)</f>
        <v>1400000000</v>
      </c>
      <c r="G183" s="53" t="s">
        <v>3705</v>
      </c>
      <c r="H183" s="53">
        <v>7</v>
      </c>
      <c r="I183" s="491">
        <f>SUM(I184:I189)</f>
        <v>1680000000</v>
      </c>
    </row>
    <row r="184" spans="1:9" s="895" customFormat="1" ht="25.5">
      <c r="A184" s="913"/>
      <c r="B184" s="1067" t="s">
        <v>3933</v>
      </c>
      <c r="C184" s="1078" t="s">
        <v>3934</v>
      </c>
      <c r="D184" s="1079" t="s">
        <v>3759</v>
      </c>
      <c r="E184" s="1079">
        <v>20</v>
      </c>
      <c r="F184" s="1150">
        <v>600000000</v>
      </c>
      <c r="G184" s="1067" t="s">
        <v>3705</v>
      </c>
      <c r="H184" s="1079">
        <v>20</v>
      </c>
      <c r="I184" s="1151">
        <v>720000000</v>
      </c>
    </row>
    <row r="185" spans="1:9" s="895" customFormat="1">
      <c r="A185" s="1087"/>
      <c r="B185" s="1134"/>
      <c r="C185" s="1088" t="s">
        <v>3935</v>
      </c>
      <c r="D185" s="1108" t="s">
        <v>3759</v>
      </c>
      <c r="E185" s="1108">
        <v>5</v>
      </c>
      <c r="F185" s="1152"/>
      <c r="G185" s="1134" t="s">
        <v>3705</v>
      </c>
      <c r="H185" s="1108">
        <v>5</v>
      </c>
      <c r="I185" s="1130"/>
    </row>
    <row r="186" spans="1:9" s="895" customFormat="1">
      <c r="A186" s="947"/>
      <c r="B186" s="1068"/>
      <c r="C186" s="1097" t="s">
        <v>3936</v>
      </c>
      <c r="D186" s="1092" t="s">
        <v>3759</v>
      </c>
      <c r="E186" s="1092">
        <v>11</v>
      </c>
      <c r="F186" s="1153"/>
      <c r="G186" s="1068" t="s">
        <v>3705</v>
      </c>
      <c r="H186" s="1092">
        <v>11</v>
      </c>
      <c r="I186" s="1154"/>
    </row>
    <row r="187" spans="1:9" s="895" customFormat="1" ht="28.5" customHeight="1">
      <c r="A187" s="913"/>
      <c r="B187" s="1067" t="s">
        <v>3937</v>
      </c>
      <c r="C187" s="1078" t="s">
        <v>3938</v>
      </c>
      <c r="D187" s="1079" t="s">
        <v>3759</v>
      </c>
      <c r="E187" s="1079">
        <v>7500</v>
      </c>
      <c r="F187" s="1150">
        <v>800000000</v>
      </c>
      <c r="G187" s="1067" t="s">
        <v>3705</v>
      </c>
      <c r="H187" s="1079">
        <v>7500</v>
      </c>
      <c r="I187" s="1151">
        <v>960000000</v>
      </c>
    </row>
    <row r="188" spans="1:9" s="895" customFormat="1" ht="25.5">
      <c r="A188" s="1087"/>
      <c r="B188" s="1134"/>
      <c r="C188" s="1088" t="s">
        <v>3939</v>
      </c>
      <c r="D188" s="1108" t="s">
        <v>3759</v>
      </c>
      <c r="E188" s="1108">
        <v>7500</v>
      </c>
      <c r="F188" s="1155"/>
      <c r="G188" s="1134" t="s">
        <v>3705</v>
      </c>
      <c r="H188" s="1108">
        <v>10000</v>
      </c>
      <c r="I188" s="1156"/>
    </row>
    <row r="189" spans="1:9" s="895" customFormat="1" ht="38.25">
      <c r="A189" s="947"/>
      <c r="B189" s="1068"/>
      <c r="C189" s="1097" t="s">
        <v>3842</v>
      </c>
      <c r="D189" s="1092" t="s">
        <v>3759</v>
      </c>
      <c r="E189" s="1092">
        <v>11</v>
      </c>
      <c r="F189" s="1157"/>
      <c r="G189" s="1068" t="s">
        <v>3705</v>
      </c>
      <c r="H189" s="1092">
        <v>11</v>
      </c>
      <c r="I189" s="1158"/>
    </row>
    <row r="190" spans="1:9" s="893" customFormat="1" ht="25.5">
      <c r="A190" s="905">
        <v>15</v>
      </c>
      <c r="B190" s="1119" t="s">
        <v>3940</v>
      </c>
      <c r="C190" s="401" t="s">
        <v>3941</v>
      </c>
      <c r="D190" s="53" t="s">
        <v>554</v>
      </c>
      <c r="E190" s="1118" t="s">
        <v>3942</v>
      </c>
      <c r="F190" s="1159">
        <f>SUM(F191:F195)</f>
        <v>4000000000</v>
      </c>
      <c r="G190" s="1160" t="s">
        <v>3705</v>
      </c>
      <c r="H190" s="1118" t="s">
        <v>3943</v>
      </c>
      <c r="I190" s="1159">
        <f>SUM(I191:I195)</f>
        <v>4800000000</v>
      </c>
    </row>
    <row r="191" spans="1:9" s="895" customFormat="1">
      <c r="A191" s="913"/>
      <c r="B191" s="1067" t="s">
        <v>3944</v>
      </c>
      <c r="C191" s="1091" t="s">
        <v>3945</v>
      </c>
      <c r="D191" s="1067" t="s">
        <v>554</v>
      </c>
      <c r="E191" s="1079">
        <v>1.6</v>
      </c>
      <c r="F191" s="1151">
        <v>1500000000</v>
      </c>
      <c r="G191" s="1067" t="s">
        <v>3705</v>
      </c>
      <c r="H191" s="1079">
        <v>1.4</v>
      </c>
      <c r="I191" s="1150">
        <f>F191+(F191*20%)</f>
        <v>1800000000</v>
      </c>
    </row>
    <row r="192" spans="1:9" s="895" customFormat="1" ht="25.5" customHeight="1">
      <c r="A192" s="947"/>
      <c r="B192" s="1068"/>
      <c r="C192" s="922" t="s">
        <v>3946</v>
      </c>
      <c r="D192" s="1068" t="s">
        <v>554</v>
      </c>
      <c r="E192" s="1092">
        <v>400</v>
      </c>
      <c r="F192" s="1154"/>
      <c r="G192" s="1068" t="s">
        <v>3705</v>
      </c>
      <c r="H192" s="1092">
        <v>420</v>
      </c>
      <c r="I192" s="1153"/>
    </row>
    <row r="193" spans="1:9" s="895" customFormat="1" ht="25.5">
      <c r="A193" s="913"/>
      <c r="B193" s="1067" t="s">
        <v>3947</v>
      </c>
      <c r="C193" s="1091" t="s">
        <v>3948</v>
      </c>
      <c r="D193" s="1067" t="s">
        <v>554</v>
      </c>
      <c r="E193" s="1079">
        <v>3.4</v>
      </c>
      <c r="F193" s="1151">
        <v>500000000</v>
      </c>
      <c r="G193" s="1067" t="s">
        <v>3705</v>
      </c>
      <c r="H193" s="1079">
        <v>3.6</v>
      </c>
      <c r="I193" s="1150">
        <f>F193+(F193*20%)</f>
        <v>600000000</v>
      </c>
    </row>
    <row r="194" spans="1:9" s="895" customFormat="1" ht="24.75" customHeight="1">
      <c r="A194" s="947"/>
      <c r="B194" s="1068"/>
      <c r="C194" s="922" t="s">
        <v>3949</v>
      </c>
      <c r="D194" s="1068" t="s">
        <v>3759</v>
      </c>
      <c r="E194" s="1092">
        <v>11</v>
      </c>
      <c r="F194" s="1154"/>
      <c r="G194" s="1068" t="s">
        <v>3705</v>
      </c>
      <c r="H194" s="1092">
        <v>11</v>
      </c>
      <c r="I194" s="1153"/>
    </row>
    <row r="195" spans="1:9" s="895" customFormat="1" ht="25.5">
      <c r="A195" s="913"/>
      <c r="B195" s="1067" t="s">
        <v>3950</v>
      </c>
      <c r="C195" s="1091" t="s">
        <v>3951</v>
      </c>
      <c r="D195" s="1067" t="s">
        <v>554</v>
      </c>
      <c r="E195" s="1079">
        <v>1</v>
      </c>
      <c r="F195" s="1151">
        <v>2000000000</v>
      </c>
      <c r="G195" s="1067" t="s">
        <v>3705</v>
      </c>
      <c r="H195" s="1079">
        <v>1</v>
      </c>
      <c r="I195" s="1150">
        <f>F195+(F195*20%)</f>
        <v>2400000000</v>
      </c>
    </row>
    <row r="196" spans="1:9" s="895" customFormat="1">
      <c r="A196" s="947"/>
      <c r="B196" s="1068"/>
      <c r="C196" s="922" t="s">
        <v>3952</v>
      </c>
      <c r="D196" s="1068" t="s">
        <v>554</v>
      </c>
      <c r="E196" s="1092">
        <v>5</v>
      </c>
      <c r="F196" s="1154"/>
      <c r="G196" s="1068" t="s">
        <v>3705</v>
      </c>
      <c r="H196" s="1092">
        <v>10</v>
      </c>
      <c r="I196" s="1149"/>
    </row>
    <row r="197" spans="1:9" s="895" customFormat="1">
      <c r="A197" s="1043"/>
      <c r="B197" s="1161"/>
      <c r="C197" s="1162"/>
      <c r="D197" s="1043"/>
      <c r="E197" s="1043"/>
      <c r="F197" s="1163"/>
      <c r="G197" s="1043"/>
      <c r="H197" s="1043"/>
      <c r="I197" s="1163"/>
    </row>
    <row r="198" spans="1:9" s="895" customFormat="1">
      <c r="A198" s="1043"/>
      <c r="B198" s="1161"/>
      <c r="C198" s="1162"/>
      <c r="D198" s="1043"/>
      <c r="E198" s="1043"/>
      <c r="F198" s="1163"/>
      <c r="G198" s="1043"/>
      <c r="H198" s="1043"/>
      <c r="I198" s="1163"/>
    </row>
    <row r="199" spans="1:9" s="895" customFormat="1">
      <c r="A199" s="1043"/>
      <c r="B199" s="1161"/>
      <c r="C199" s="1162"/>
      <c r="D199" s="1043"/>
      <c r="E199" s="1043"/>
      <c r="F199" s="1163"/>
      <c r="G199" s="1043"/>
      <c r="H199" s="1043"/>
      <c r="I199" s="1163"/>
    </row>
    <row r="200" spans="1:9" s="895" customFormat="1" ht="19.899999999999999" customHeight="1">
      <c r="A200" s="1043"/>
      <c r="B200" s="1161"/>
      <c r="C200" s="1162"/>
      <c r="D200" s="1043"/>
      <c r="E200" s="1043"/>
      <c r="F200" s="1163"/>
      <c r="G200" s="1043"/>
      <c r="H200" s="1043"/>
      <c r="I200" s="1163"/>
    </row>
    <row r="201" spans="1:9" s="895" customFormat="1">
      <c r="A201" s="1043"/>
      <c r="B201" s="1161"/>
      <c r="C201" s="1162"/>
      <c r="D201" s="1043"/>
      <c r="E201" s="1043"/>
      <c r="F201" s="1163"/>
      <c r="G201" s="1043"/>
      <c r="H201" s="1043"/>
      <c r="I201" s="1163"/>
    </row>
    <row r="202" spans="1:9" s="895" customFormat="1">
      <c r="A202" s="1043"/>
      <c r="B202" s="1161"/>
      <c r="C202" s="1162"/>
      <c r="D202" s="1043"/>
      <c r="E202" s="1043"/>
      <c r="F202" s="1163"/>
      <c r="G202" s="1043"/>
      <c r="H202" s="1043"/>
      <c r="I202" s="1163"/>
    </row>
    <row r="203" spans="1:9" s="895" customFormat="1" ht="19.899999999999999" customHeight="1">
      <c r="A203" s="1043"/>
      <c r="B203" s="1161"/>
      <c r="C203" s="1162"/>
      <c r="D203" s="1043"/>
      <c r="E203" s="1043"/>
      <c r="F203" s="1163"/>
      <c r="G203" s="1043"/>
      <c r="H203" s="1043"/>
      <c r="I203" s="1163"/>
    </row>
    <row r="204" spans="1:9" s="895" customFormat="1">
      <c r="A204" s="1043"/>
      <c r="B204" s="1161"/>
      <c r="C204" s="1162"/>
      <c r="D204" s="1043"/>
      <c r="E204" s="1043"/>
      <c r="F204" s="1163"/>
      <c r="G204" s="1043"/>
      <c r="H204" s="1043"/>
      <c r="I204" s="1163"/>
    </row>
    <row r="205" spans="1:9" s="895" customFormat="1" ht="19.899999999999999" customHeight="1">
      <c r="A205" s="1043"/>
      <c r="B205" s="1161"/>
      <c r="C205" s="1162"/>
      <c r="D205" s="1043"/>
      <c r="E205" s="1043"/>
      <c r="F205" s="1163"/>
      <c r="G205" s="1043"/>
      <c r="H205" s="1043"/>
      <c r="I205" s="1163"/>
    </row>
    <row r="206" spans="1:9" s="895" customFormat="1" ht="19.899999999999999" customHeight="1">
      <c r="A206" s="1043"/>
      <c r="B206" s="1161"/>
      <c r="C206" s="1162"/>
      <c r="D206" s="1043"/>
      <c r="E206" s="1043"/>
      <c r="F206" s="1163"/>
      <c r="G206" s="1043"/>
      <c r="H206" s="1043"/>
      <c r="I206" s="1163"/>
    </row>
    <row r="207" spans="1:9" s="895" customFormat="1">
      <c r="A207" s="1043"/>
      <c r="B207" s="1161"/>
      <c r="C207" s="1162"/>
      <c r="D207" s="1043"/>
      <c r="E207" s="1043"/>
      <c r="F207" s="1163"/>
      <c r="G207" s="1043"/>
      <c r="H207" s="1043"/>
      <c r="I207" s="1163"/>
    </row>
    <row r="208" spans="1:9" s="895" customFormat="1">
      <c r="A208" s="1043"/>
      <c r="B208" s="1161"/>
      <c r="C208" s="1162"/>
      <c r="D208" s="1043"/>
      <c r="E208" s="1043"/>
      <c r="F208" s="1163"/>
      <c r="G208" s="1043"/>
      <c r="H208" s="1043"/>
      <c r="I208" s="1163"/>
    </row>
    <row r="209" spans="1:9" s="895" customFormat="1" ht="19.899999999999999" customHeight="1">
      <c r="A209" s="1043"/>
      <c r="B209" s="1161"/>
      <c r="C209" s="1162"/>
      <c r="D209" s="1043"/>
      <c r="E209" s="1043"/>
      <c r="F209" s="1163"/>
      <c r="G209" s="1043"/>
      <c r="H209" s="1043"/>
      <c r="I209" s="1163"/>
    </row>
    <row r="210" spans="1:9" s="895" customFormat="1" ht="19.899999999999999" customHeight="1">
      <c r="A210" s="1043"/>
      <c r="B210" s="1161"/>
      <c r="C210" s="1162"/>
      <c r="D210" s="1043"/>
      <c r="E210" s="1043"/>
      <c r="F210" s="1163"/>
      <c r="G210" s="1043"/>
      <c r="H210" s="1043"/>
      <c r="I210" s="1163"/>
    </row>
    <row r="211" spans="1:9" s="895" customFormat="1" ht="19.899999999999999" customHeight="1">
      <c r="A211" s="1043"/>
      <c r="B211" s="1161"/>
      <c r="C211" s="1162"/>
      <c r="D211" s="1043"/>
      <c r="E211" s="1043"/>
      <c r="F211" s="1163"/>
      <c r="G211" s="1043"/>
      <c r="H211" s="1043"/>
      <c r="I211" s="1163"/>
    </row>
    <row r="212" spans="1:9" s="895" customFormat="1" ht="19.899999999999999" customHeight="1">
      <c r="A212" s="1043"/>
      <c r="B212" s="1161"/>
      <c r="C212" s="1162"/>
      <c r="D212" s="1043"/>
      <c r="E212" s="1043"/>
      <c r="F212" s="1163"/>
      <c r="G212" s="1043"/>
      <c r="H212" s="1043"/>
      <c r="I212" s="1163"/>
    </row>
    <row r="213" spans="1:9" s="895" customFormat="1">
      <c r="A213" s="1043"/>
      <c r="B213" s="1161"/>
      <c r="C213" s="1162"/>
      <c r="D213" s="1043"/>
      <c r="E213" s="1043"/>
      <c r="F213" s="1163"/>
      <c r="G213" s="1043"/>
      <c r="H213" s="1043"/>
      <c r="I213" s="1163"/>
    </row>
    <row r="214" spans="1:9" s="895" customFormat="1" ht="19.899999999999999" customHeight="1">
      <c r="A214" s="1043"/>
      <c r="B214" s="1161"/>
      <c r="C214" s="1162"/>
      <c r="D214" s="1043"/>
      <c r="E214" s="1043"/>
      <c r="F214" s="1163"/>
      <c r="G214" s="1043"/>
      <c r="H214" s="1043"/>
      <c r="I214" s="1163"/>
    </row>
    <row r="215" spans="1:9" s="895" customFormat="1" ht="19.899999999999999" customHeight="1">
      <c r="A215" s="1043"/>
      <c r="B215" s="1161"/>
      <c r="C215" s="1162"/>
      <c r="D215" s="1043"/>
      <c r="E215" s="1043"/>
      <c r="F215" s="1163"/>
      <c r="G215" s="1043"/>
      <c r="H215" s="1043"/>
      <c r="I215" s="1163"/>
    </row>
    <row r="216" spans="1:9" s="895" customFormat="1">
      <c r="A216" s="1043"/>
      <c r="B216" s="1161"/>
      <c r="C216" s="1162"/>
      <c r="D216" s="1043"/>
      <c r="E216" s="1043"/>
      <c r="F216" s="1163"/>
      <c r="G216" s="1043"/>
      <c r="H216" s="1043"/>
      <c r="I216" s="1163"/>
    </row>
    <row r="217" spans="1:9" s="895" customFormat="1" ht="19.899999999999999" customHeight="1">
      <c r="A217" s="1043"/>
      <c r="B217" s="1161"/>
      <c r="C217" s="1162"/>
      <c r="D217" s="1043"/>
      <c r="E217" s="1043"/>
      <c r="F217" s="1163"/>
      <c r="G217" s="1043"/>
      <c r="H217" s="1043"/>
      <c r="I217" s="1163"/>
    </row>
    <row r="218" spans="1:9" s="895" customFormat="1" ht="19.899999999999999" customHeight="1">
      <c r="A218" s="1043"/>
      <c r="B218" s="1161"/>
      <c r="C218" s="1162"/>
      <c r="D218" s="1043"/>
      <c r="E218" s="1043"/>
      <c r="F218" s="1163"/>
      <c r="G218" s="1043"/>
      <c r="H218" s="1043"/>
      <c r="I218" s="1163"/>
    </row>
    <row r="219" spans="1:9" s="895" customFormat="1" ht="19.899999999999999" customHeight="1">
      <c r="A219" s="1043"/>
      <c r="B219" s="1161"/>
      <c r="C219" s="1162"/>
      <c r="D219" s="1043"/>
      <c r="E219" s="1043"/>
      <c r="F219" s="1163"/>
      <c r="G219" s="1043"/>
      <c r="H219" s="1043"/>
      <c r="I219" s="1163"/>
    </row>
    <row r="220" spans="1:9" s="895" customFormat="1" ht="19.899999999999999" customHeight="1">
      <c r="A220" s="1043"/>
      <c r="B220" s="1161"/>
      <c r="C220" s="1162"/>
      <c r="D220" s="1043"/>
      <c r="E220" s="1043"/>
      <c r="F220" s="1163"/>
      <c r="G220" s="1043"/>
      <c r="H220" s="1043"/>
      <c r="I220" s="1163"/>
    </row>
    <row r="221" spans="1:9" s="895" customFormat="1" ht="19.899999999999999" customHeight="1">
      <c r="A221" s="1043"/>
      <c r="B221" s="1161"/>
      <c r="C221" s="1162"/>
      <c r="D221" s="1043"/>
      <c r="E221" s="1043"/>
      <c r="F221" s="1163"/>
      <c r="G221" s="1043"/>
      <c r="H221" s="1043"/>
      <c r="I221" s="1163"/>
    </row>
    <row r="222" spans="1:9" s="895" customFormat="1" ht="19.899999999999999" customHeight="1">
      <c r="A222" s="1043"/>
      <c r="B222" s="1161"/>
      <c r="C222" s="1162"/>
      <c r="D222" s="1043"/>
      <c r="E222" s="1043"/>
      <c r="F222" s="1163"/>
      <c r="G222" s="1043"/>
      <c r="H222" s="1043"/>
      <c r="I222" s="1163"/>
    </row>
    <row r="223" spans="1:9" s="895" customFormat="1">
      <c r="A223" s="1043"/>
      <c r="B223" s="1161"/>
      <c r="C223" s="1162"/>
      <c r="D223" s="1043"/>
      <c r="E223" s="1043"/>
      <c r="F223" s="1163"/>
      <c r="G223" s="1043"/>
      <c r="H223" s="1043"/>
      <c r="I223" s="1163"/>
    </row>
    <row r="224" spans="1:9" s="895" customFormat="1" ht="19.899999999999999" customHeight="1">
      <c r="A224" s="1043"/>
      <c r="B224" s="1161"/>
      <c r="C224" s="1162"/>
      <c r="D224" s="1043"/>
      <c r="E224" s="1043"/>
      <c r="F224" s="1163"/>
      <c r="G224" s="1043"/>
      <c r="H224" s="1043"/>
      <c r="I224" s="1163"/>
    </row>
    <row r="225" spans="1:9" s="895" customFormat="1">
      <c r="A225" s="1043"/>
      <c r="B225" s="1161"/>
      <c r="C225" s="1162"/>
      <c r="D225" s="1043"/>
      <c r="E225" s="1043"/>
      <c r="F225" s="1163"/>
      <c r="G225" s="1043"/>
      <c r="H225" s="1043"/>
      <c r="I225" s="1163"/>
    </row>
    <row r="226" spans="1:9" s="895" customFormat="1">
      <c r="A226" s="1043"/>
      <c r="B226" s="1161"/>
      <c r="C226" s="1162"/>
      <c r="D226" s="1043"/>
      <c r="E226" s="1043"/>
      <c r="F226" s="1163"/>
      <c r="G226" s="1043"/>
      <c r="H226" s="1043"/>
      <c r="I226" s="1163"/>
    </row>
    <row r="227" spans="1:9" s="895" customFormat="1">
      <c r="A227" s="1043"/>
      <c r="B227" s="1161"/>
      <c r="C227" s="1162"/>
      <c r="D227" s="1043"/>
      <c r="E227" s="1043"/>
      <c r="F227" s="1163"/>
      <c r="G227" s="1043"/>
      <c r="H227" s="1043"/>
      <c r="I227" s="1163"/>
    </row>
    <row r="228" spans="1:9" s="895" customFormat="1" ht="19.899999999999999" customHeight="1">
      <c r="A228" s="1043"/>
      <c r="B228" s="1161"/>
      <c r="C228" s="1162"/>
      <c r="D228" s="1043"/>
      <c r="E228" s="1043"/>
      <c r="F228" s="1163"/>
      <c r="G228" s="1043"/>
      <c r="H228" s="1043"/>
      <c r="I228" s="1163"/>
    </row>
    <row r="229" spans="1:9" s="895" customFormat="1">
      <c r="A229" s="1043"/>
      <c r="B229" s="1161"/>
      <c r="C229" s="1162"/>
      <c r="D229" s="1043"/>
      <c r="E229" s="1043"/>
      <c r="F229" s="1163"/>
      <c r="G229" s="1043"/>
      <c r="H229" s="1043"/>
      <c r="I229" s="1163"/>
    </row>
    <row r="230" spans="1:9" s="895" customFormat="1">
      <c r="A230" s="1043"/>
      <c r="B230" s="1161"/>
      <c r="C230" s="1162"/>
      <c r="D230" s="1043"/>
      <c r="E230" s="1043"/>
      <c r="F230" s="1163"/>
      <c r="G230" s="1043"/>
      <c r="H230" s="1043"/>
      <c r="I230" s="1163"/>
    </row>
    <row r="231" spans="1:9" s="895" customFormat="1">
      <c r="A231" s="1043"/>
      <c r="B231" s="1161"/>
      <c r="C231" s="1162"/>
      <c r="D231" s="1043"/>
      <c r="E231" s="1043"/>
      <c r="F231" s="1163"/>
      <c r="G231" s="1043"/>
      <c r="H231" s="1043"/>
      <c r="I231" s="1163"/>
    </row>
    <row r="232" spans="1:9" s="895" customFormat="1">
      <c r="A232" s="1043"/>
      <c r="B232" s="1161"/>
      <c r="C232" s="1162"/>
      <c r="D232" s="1043"/>
      <c r="E232" s="1043"/>
      <c r="F232" s="1163"/>
      <c r="G232" s="1043"/>
      <c r="H232" s="1043"/>
      <c r="I232" s="1163"/>
    </row>
    <row r="233" spans="1:9" s="895" customFormat="1">
      <c r="A233" s="1043"/>
      <c r="B233" s="1161"/>
      <c r="C233" s="1162"/>
      <c r="D233" s="1043"/>
      <c r="E233" s="1043"/>
      <c r="F233" s="1163"/>
      <c r="G233" s="1043"/>
      <c r="H233" s="1043"/>
      <c r="I233" s="1163"/>
    </row>
    <row r="234" spans="1:9" s="895" customFormat="1" ht="19.899999999999999" customHeight="1">
      <c r="A234" s="1043"/>
      <c r="B234" s="1161"/>
      <c r="C234" s="1162"/>
      <c r="D234" s="1043"/>
      <c r="E234" s="1043"/>
      <c r="F234" s="1163"/>
      <c r="G234" s="1043"/>
      <c r="H234" s="1043"/>
      <c r="I234" s="1163"/>
    </row>
    <row r="235" spans="1:9" s="895" customFormat="1" ht="19.899999999999999" customHeight="1">
      <c r="A235" s="1043"/>
      <c r="B235" s="1161"/>
      <c r="C235" s="1162"/>
      <c r="D235" s="1043"/>
      <c r="E235" s="1043"/>
      <c r="F235" s="1163"/>
      <c r="G235" s="1043"/>
      <c r="H235" s="1043"/>
      <c r="I235" s="1163"/>
    </row>
    <row r="236" spans="1:9" s="895" customFormat="1">
      <c r="A236" s="1043"/>
      <c r="B236" s="1161"/>
      <c r="C236" s="1162"/>
      <c r="D236" s="1043"/>
      <c r="E236" s="1043"/>
      <c r="F236" s="1163"/>
      <c r="G236" s="1043"/>
      <c r="H236" s="1043"/>
      <c r="I236" s="1163"/>
    </row>
    <row r="237" spans="1:9" s="895" customFormat="1">
      <c r="A237" s="1043"/>
      <c r="B237" s="1161"/>
      <c r="C237" s="1162"/>
      <c r="D237" s="1043"/>
      <c r="E237" s="1043"/>
      <c r="F237" s="1163"/>
      <c r="G237" s="1043"/>
      <c r="H237" s="1043"/>
      <c r="I237" s="1163"/>
    </row>
    <row r="238" spans="1:9" s="895" customFormat="1">
      <c r="A238" s="1043"/>
      <c r="B238" s="1161"/>
      <c r="C238" s="1162"/>
      <c r="D238" s="1043"/>
      <c r="E238" s="1043"/>
      <c r="F238" s="1163"/>
      <c r="G238" s="1043"/>
      <c r="H238" s="1043"/>
      <c r="I238" s="1163"/>
    </row>
    <row r="239" spans="1:9" s="895" customFormat="1" ht="19.899999999999999" customHeight="1">
      <c r="A239" s="1043"/>
      <c r="B239" s="1161"/>
      <c r="C239" s="1162"/>
      <c r="D239" s="1043"/>
      <c r="E239" s="1043"/>
      <c r="F239" s="1163"/>
      <c r="G239" s="1043"/>
      <c r="H239" s="1043"/>
      <c r="I239" s="1163"/>
    </row>
    <row r="240" spans="1:9" s="895" customFormat="1">
      <c r="A240" s="1043"/>
      <c r="B240" s="1161"/>
      <c r="C240" s="1162"/>
      <c r="D240" s="1043"/>
      <c r="E240" s="1043"/>
      <c r="F240" s="1163"/>
      <c r="G240" s="1043"/>
      <c r="H240" s="1043"/>
      <c r="I240" s="1163"/>
    </row>
    <row r="241" spans="1:9" s="895" customFormat="1">
      <c r="A241" s="1043"/>
      <c r="B241" s="1161"/>
      <c r="C241" s="1162"/>
      <c r="D241" s="1043"/>
      <c r="E241" s="1043"/>
      <c r="F241" s="1163"/>
      <c r="G241" s="1043"/>
      <c r="H241" s="1043"/>
      <c r="I241" s="1163"/>
    </row>
    <row r="242" spans="1:9" s="895" customFormat="1">
      <c r="A242" s="1043"/>
      <c r="B242" s="1161"/>
      <c r="C242" s="1162"/>
      <c r="D242" s="1043"/>
      <c r="E242" s="1043"/>
      <c r="F242" s="1163"/>
      <c r="G242" s="1043"/>
      <c r="H242" s="1043"/>
      <c r="I242" s="1163"/>
    </row>
    <row r="243" spans="1:9" s="895" customFormat="1">
      <c r="A243" s="1164"/>
      <c r="B243" s="1165"/>
      <c r="C243" s="1165"/>
      <c r="D243" s="1164"/>
      <c r="E243" s="1164"/>
      <c r="F243" s="1166"/>
      <c r="G243" s="1164"/>
      <c r="H243" s="1164"/>
      <c r="I243" s="1166"/>
    </row>
    <row r="244" spans="1:9" s="895" customFormat="1">
      <c r="A244" s="1043"/>
      <c r="B244" s="1161"/>
      <c r="C244" s="1162"/>
      <c r="D244" s="1043"/>
      <c r="E244" s="1043"/>
      <c r="F244" s="1163"/>
      <c r="G244" s="1043"/>
      <c r="H244" s="1043"/>
      <c r="I244" s="1163"/>
    </row>
    <row r="245" spans="1:9" s="895" customFormat="1">
      <c r="A245" s="1043"/>
      <c r="B245" s="1161"/>
      <c r="C245" s="1162"/>
      <c r="D245" s="1043"/>
      <c r="E245" s="1043"/>
      <c r="F245" s="1163"/>
      <c r="G245" s="1043"/>
      <c r="H245" s="1043"/>
      <c r="I245" s="1163"/>
    </row>
    <row r="246" spans="1:9" s="895" customFormat="1">
      <c r="A246" s="1043"/>
      <c r="B246" s="1161"/>
      <c r="C246" s="1162"/>
      <c r="D246" s="1043"/>
      <c r="E246" s="1043"/>
      <c r="F246" s="1163"/>
      <c r="G246" s="1043"/>
      <c r="H246" s="1043"/>
      <c r="I246" s="1163"/>
    </row>
    <row r="247" spans="1:9" s="895" customFormat="1">
      <c r="A247" s="1043"/>
      <c r="B247" s="1161"/>
      <c r="C247" s="1162"/>
      <c r="D247" s="1043"/>
      <c r="E247" s="1043"/>
      <c r="F247" s="1163"/>
      <c r="G247" s="1043"/>
      <c r="H247" s="1043"/>
      <c r="I247" s="1163"/>
    </row>
    <row r="248" spans="1:9" s="895" customFormat="1">
      <c r="A248" s="1043"/>
      <c r="B248" s="1161"/>
      <c r="C248" s="1162"/>
      <c r="D248" s="1043"/>
      <c r="E248" s="1043"/>
      <c r="F248" s="1163"/>
      <c r="G248" s="1043"/>
      <c r="H248" s="1043"/>
      <c r="I248" s="1163"/>
    </row>
    <row r="249" spans="1:9" s="895" customFormat="1" ht="19.899999999999999" customHeight="1">
      <c r="A249" s="1164"/>
      <c r="B249" s="1165"/>
      <c r="C249" s="1165"/>
      <c r="D249" s="1164"/>
      <c r="E249" s="1164"/>
      <c r="F249" s="1166"/>
      <c r="G249" s="1164"/>
      <c r="H249" s="1164"/>
      <c r="I249" s="1166"/>
    </row>
    <row r="250" spans="1:9" s="895" customFormat="1">
      <c r="A250" s="1043"/>
      <c r="B250" s="1161"/>
      <c r="C250" s="1162"/>
      <c r="D250" s="1043"/>
      <c r="E250" s="1043"/>
      <c r="F250" s="1163"/>
      <c r="G250" s="1043"/>
      <c r="H250" s="1043"/>
      <c r="I250" s="1163"/>
    </row>
    <row r="251" spans="1:9" s="895" customFormat="1" ht="19.899999999999999" customHeight="1">
      <c r="A251" s="1043"/>
      <c r="B251" s="1161"/>
      <c r="C251" s="1162"/>
      <c r="D251" s="1043"/>
      <c r="E251" s="1043"/>
      <c r="F251" s="1163"/>
      <c r="G251" s="1043"/>
      <c r="H251" s="1043"/>
      <c r="I251" s="1163"/>
    </row>
    <row r="252" spans="1:9" s="895" customFormat="1">
      <c r="A252" s="1043"/>
      <c r="B252" s="1161"/>
      <c r="C252" s="1162"/>
      <c r="D252" s="1043"/>
      <c r="E252" s="1043"/>
      <c r="F252" s="1163"/>
      <c r="G252" s="1043"/>
      <c r="H252" s="1043"/>
      <c r="I252" s="1163"/>
    </row>
    <row r="253" spans="1:9" s="895" customFormat="1">
      <c r="A253" s="1043"/>
      <c r="B253" s="1161"/>
      <c r="C253" s="1162"/>
      <c r="D253" s="1043"/>
      <c r="E253" s="1043"/>
      <c r="F253" s="1163"/>
      <c r="G253" s="1043"/>
      <c r="H253" s="1043"/>
      <c r="I253" s="1163"/>
    </row>
    <row r="254" spans="1:9" s="895" customFormat="1">
      <c r="A254" s="1043"/>
      <c r="B254" s="1161"/>
      <c r="C254" s="1162"/>
      <c r="D254" s="1043"/>
      <c r="E254" s="1043"/>
      <c r="F254" s="1163"/>
      <c r="G254" s="1043"/>
      <c r="H254" s="1043"/>
      <c r="I254" s="1163"/>
    </row>
    <row r="255" spans="1:9" s="895" customFormat="1">
      <c r="A255" s="1043"/>
      <c r="B255" s="1161"/>
      <c r="C255" s="1162"/>
      <c r="D255" s="1043"/>
      <c r="E255" s="1043"/>
      <c r="F255" s="1163"/>
      <c r="G255" s="1043"/>
      <c r="H255" s="1043"/>
      <c r="I255" s="1163"/>
    </row>
    <row r="256" spans="1:9" s="895" customFormat="1">
      <c r="A256" s="1043"/>
      <c r="B256" s="1161"/>
      <c r="C256" s="1162"/>
      <c r="D256" s="1043"/>
      <c r="E256" s="1043"/>
      <c r="F256" s="1163"/>
      <c r="G256" s="1043"/>
      <c r="H256" s="1043"/>
      <c r="I256" s="1163"/>
    </row>
    <row r="257" spans="1:9" s="895" customFormat="1">
      <c r="A257" s="1043"/>
      <c r="B257" s="1161"/>
      <c r="C257" s="1162"/>
      <c r="D257" s="1043"/>
      <c r="E257" s="1043"/>
      <c r="F257" s="1163"/>
      <c r="G257" s="1043"/>
      <c r="H257" s="1043"/>
      <c r="I257" s="1163"/>
    </row>
    <row r="258" spans="1:9" s="895" customFormat="1">
      <c r="A258" s="1043"/>
      <c r="B258" s="1161"/>
      <c r="C258" s="1162"/>
      <c r="D258" s="1043"/>
      <c r="E258" s="1043"/>
      <c r="F258" s="1163"/>
      <c r="G258" s="1043"/>
      <c r="H258" s="1043"/>
      <c r="I258" s="1163"/>
    </row>
    <row r="259" spans="1:9" s="895" customFormat="1">
      <c r="A259" s="1043"/>
      <c r="B259" s="1161"/>
      <c r="C259" s="1162"/>
      <c r="D259" s="1043"/>
      <c r="E259" s="1043"/>
      <c r="F259" s="1163"/>
      <c r="G259" s="1043"/>
      <c r="H259" s="1043"/>
      <c r="I259" s="1163"/>
    </row>
    <row r="260" spans="1:9" s="895" customFormat="1" ht="19.899999999999999" customHeight="1">
      <c r="A260" s="1043"/>
      <c r="B260" s="1161"/>
      <c r="C260" s="1162"/>
      <c r="D260" s="1043"/>
      <c r="E260" s="1043"/>
      <c r="F260" s="1163"/>
      <c r="G260" s="1043"/>
      <c r="H260" s="1043"/>
      <c r="I260" s="1163"/>
    </row>
    <row r="261" spans="1:9" s="895" customFormat="1" ht="19.899999999999999" customHeight="1">
      <c r="A261" s="1043"/>
      <c r="B261" s="1161"/>
      <c r="C261" s="1162"/>
      <c r="D261" s="1043"/>
      <c r="E261" s="1043"/>
      <c r="F261" s="1163"/>
      <c r="G261" s="1043"/>
      <c r="H261" s="1043"/>
      <c r="I261" s="1163"/>
    </row>
    <row r="262" spans="1:9" s="895" customFormat="1" ht="19.899999999999999" customHeight="1">
      <c r="A262" s="1043"/>
      <c r="B262" s="1161"/>
      <c r="C262" s="1162"/>
      <c r="D262" s="1043"/>
      <c r="E262" s="1043"/>
      <c r="F262" s="1163"/>
      <c r="G262" s="1043"/>
      <c r="H262" s="1043"/>
      <c r="I262" s="1163"/>
    </row>
    <row r="263" spans="1:9" s="895" customFormat="1" ht="19.899999999999999" customHeight="1">
      <c r="A263" s="1043"/>
      <c r="B263" s="1161"/>
      <c r="C263" s="1162"/>
      <c r="D263" s="1043"/>
      <c r="E263" s="1043"/>
      <c r="F263" s="1163"/>
      <c r="G263" s="1043"/>
      <c r="H263" s="1043"/>
      <c r="I263" s="1163"/>
    </row>
    <row r="264" spans="1:9" s="895" customFormat="1" ht="19.899999999999999" customHeight="1">
      <c r="A264" s="1043"/>
      <c r="B264" s="1161"/>
      <c r="C264" s="1162"/>
      <c r="D264" s="1043"/>
      <c r="E264" s="1043"/>
      <c r="F264" s="1163"/>
      <c r="G264" s="1043"/>
      <c r="H264" s="1043"/>
      <c r="I264" s="1163"/>
    </row>
    <row r="265" spans="1:9" s="895" customFormat="1" ht="19.899999999999999" customHeight="1">
      <c r="A265" s="1043"/>
      <c r="B265" s="1161"/>
      <c r="C265" s="1162"/>
      <c r="D265" s="1043"/>
      <c r="E265" s="1043"/>
      <c r="F265" s="1163"/>
      <c r="G265" s="1043"/>
      <c r="H265" s="1043"/>
      <c r="I265" s="1163"/>
    </row>
    <row r="266" spans="1:9" s="895" customFormat="1">
      <c r="A266" s="1043"/>
      <c r="B266" s="1161"/>
      <c r="C266" s="1162"/>
      <c r="D266" s="1043"/>
      <c r="E266" s="1043"/>
      <c r="F266" s="1163"/>
      <c r="G266" s="1043"/>
      <c r="H266" s="1043"/>
      <c r="I266" s="1163"/>
    </row>
    <row r="267" spans="1:9" s="895" customFormat="1" ht="19.899999999999999" customHeight="1">
      <c r="A267" s="1043"/>
      <c r="B267" s="1161"/>
      <c r="C267" s="1162"/>
      <c r="D267" s="1043"/>
      <c r="E267" s="1043"/>
      <c r="F267" s="1163"/>
      <c r="G267" s="1043"/>
      <c r="H267" s="1043"/>
      <c r="I267" s="1163"/>
    </row>
    <row r="268" spans="1:9" s="895" customFormat="1">
      <c r="A268" s="1043"/>
      <c r="B268" s="1161"/>
      <c r="C268" s="1162"/>
      <c r="D268" s="1043"/>
      <c r="E268" s="1043"/>
      <c r="F268" s="1163"/>
      <c r="G268" s="1043"/>
      <c r="H268" s="1043"/>
      <c r="I268" s="1163"/>
    </row>
    <row r="269" spans="1:9" s="895" customFormat="1">
      <c r="A269" s="1043"/>
      <c r="B269" s="1161"/>
      <c r="C269" s="1162"/>
      <c r="D269" s="1043"/>
      <c r="E269" s="1043"/>
      <c r="F269" s="1163"/>
      <c r="G269" s="1043"/>
      <c r="H269" s="1043"/>
      <c r="I269" s="1163"/>
    </row>
    <row r="270" spans="1:9" s="895" customFormat="1" ht="19.899999999999999" customHeight="1">
      <c r="A270" s="1164"/>
      <c r="B270" s="1165"/>
      <c r="C270" s="1165"/>
      <c r="D270" s="1164"/>
      <c r="E270" s="1164"/>
      <c r="F270" s="1166"/>
      <c r="G270" s="1164"/>
      <c r="H270" s="1164"/>
      <c r="I270" s="1166"/>
    </row>
    <row r="271" spans="1:9" s="895" customFormat="1" ht="19.899999999999999" customHeight="1">
      <c r="A271" s="1043"/>
      <c r="B271" s="1161"/>
      <c r="C271" s="1162"/>
      <c r="D271" s="1043"/>
      <c r="E271" s="1043"/>
      <c r="F271" s="1163"/>
      <c r="G271" s="1043"/>
      <c r="H271" s="1043"/>
      <c r="I271" s="1163"/>
    </row>
    <row r="272" spans="1:9" s="895" customFormat="1" ht="19.899999999999999" customHeight="1">
      <c r="A272" s="1043"/>
      <c r="B272" s="1161"/>
      <c r="C272" s="1162"/>
      <c r="D272" s="1043"/>
      <c r="E272" s="1043"/>
      <c r="F272" s="1163"/>
      <c r="G272" s="1043"/>
      <c r="H272" s="1043"/>
      <c r="I272" s="1163"/>
    </row>
    <row r="273" spans="1:9" s="895" customFormat="1">
      <c r="A273" s="1043"/>
      <c r="B273" s="1161"/>
      <c r="C273" s="1162"/>
      <c r="D273" s="1043"/>
      <c r="E273" s="1043"/>
      <c r="F273" s="1163"/>
      <c r="G273" s="1043"/>
      <c r="H273" s="1043"/>
      <c r="I273" s="1163"/>
    </row>
    <row r="274" spans="1:9" s="895" customFormat="1">
      <c r="A274" s="1043"/>
      <c r="B274" s="1161"/>
      <c r="C274" s="1162"/>
      <c r="D274" s="1043"/>
      <c r="E274" s="1043"/>
      <c r="F274" s="1163"/>
      <c r="G274" s="1043"/>
      <c r="H274" s="1043"/>
      <c r="I274" s="1163"/>
    </row>
    <row r="275" spans="1:9" s="895" customFormat="1">
      <c r="A275" s="1043"/>
      <c r="B275" s="1161"/>
      <c r="C275" s="1162"/>
      <c r="D275" s="1043"/>
      <c r="E275" s="1043"/>
      <c r="F275" s="1163"/>
      <c r="G275" s="1043"/>
      <c r="H275" s="1043"/>
      <c r="I275" s="1163"/>
    </row>
    <row r="276" spans="1:9" s="895" customFormat="1">
      <c r="A276" s="1043"/>
      <c r="B276" s="1161"/>
      <c r="C276" s="1162"/>
      <c r="D276" s="1043"/>
      <c r="E276" s="1043"/>
      <c r="F276" s="1163"/>
      <c r="G276" s="1043"/>
      <c r="H276" s="1043"/>
      <c r="I276" s="1163"/>
    </row>
    <row r="277" spans="1:9" s="895" customFormat="1">
      <c r="A277" s="1164"/>
      <c r="B277" s="1165"/>
      <c r="C277" s="1165"/>
      <c r="D277" s="1164"/>
      <c r="E277" s="1164"/>
      <c r="F277" s="1166"/>
      <c r="G277" s="1164"/>
      <c r="H277" s="1164"/>
      <c r="I277" s="1166"/>
    </row>
    <row r="278" spans="1:9" s="895" customFormat="1">
      <c r="A278" s="1043"/>
      <c r="B278" s="1161"/>
      <c r="C278" s="1162"/>
      <c r="D278" s="1043"/>
      <c r="E278" s="1043"/>
      <c r="F278" s="1163"/>
      <c r="G278" s="1043"/>
      <c r="H278" s="1043"/>
      <c r="I278" s="1163"/>
    </row>
    <row r="279" spans="1:9" s="895" customFormat="1">
      <c r="A279" s="1043"/>
      <c r="B279" s="1161"/>
      <c r="C279" s="1162"/>
      <c r="D279" s="1043"/>
      <c r="E279" s="1043"/>
      <c r="F279" s="1163"/>
      <c r="G279" s="1043"/>
      <c r="H279" s="1043"/>
      <c r="I279" s="1163"/>
    </row>
    <row r="280" spans="1:9" s="895" customFormat="1">
      <c r="A280" s="1043"/>
      <c r="B280" s="1161"/>
      <c r="C280" s="1162"/>
      <c r="D280" s="1043"/>
      <c r="E280" s="1043"/>
      <c r="F280" s="1163"/>
      <c r="G280" s="1043"/>
      <c r="H280" s="1043"/>
      <c r="I280" s="1163"/>
    </row>
    <row r="281" spans="1:9" s="895" customFormat="1" ht="19.899999999999999" customHeight="1">
      <c r="A281" s="1164"/>
      <c r="B281" s="1165"/>
      <c r="C281" s="1165"/>
      <c r="D281" s="1164"/>
      <c r="E281" s="1164"/>
      <c r="F281" s="1166"/>
      <c r="G281" s="1164"/>
      <c r="H281" s="1164"/>
      <c r="I281" s="1166"/>
    </row>
    <row r="282" spans="1:9" s="895" customFormat="1" ht="19.899999999999999" customHeight="1">
      <c r="A282" s="1043"/>
      <c r="B282" s="1161"/>
      <c r="C282" s="1162"/>
      <c r="D282" s="1043"/>
      <c r="E282" s="1043"/>
      <c r="F282" s="1163"/>
      <c r="G282" s="1043"/>
      <c r="H282" s="1043"/>
      <c r="I282" s="1163"/>
    </row>
    <row r="283" spans="1:9" s="895" customFormat="1" ht="19.899999999999999" customHeight="1">
      <c r="A283" s="1043"/>
      <c r="B283" s="1161"/>
      <c r="C283" s="1162"/>
      <c r="D283" s="1043"/>
      <c r="E283" s="1043"/>
      <c r="F283" s="1163"/>
      <c r="G283" s="1043"/>
      <c r="H283" s="1043"/>
      <c r="I283" s="1163"/>
    </row>
    <row r="284" spans="1:9" s="895" customFormat="1">
      <c r="A284" s="1043"/>
      <c r="B284" s="1161"/>
      <c r="C284" s="1162"/>
      <c r="D284" s="1043"/>
      <c r="E284" s="1043"/>
      <c r="F284" s="1163"/>
      <c r="G284" s="1043"/>
      <c r="H284" s="1043"/>
      <c r="I284" s="1163"/>
    </row>
    <row r="285" spans="1:9" s="895" customFormat="1">
      <c r="A285" s="1043"/>
      <c r="B285" s="1161"/>
      <c r="C285" s="1162"/>
      <c r="D285" s="1043"/>
      <c r="E285" s="1043"/>
      <c r="F285" s="1163"/>
      <c r="G285" s="1043"/>
      <c r="H285" s="1043"/>
      <c r="I285" s="1163"/>
    </row>
    <row r="286" spans="1:9" s="895" customFormat="1" ht="19.899999999999999" customHeight="1">
      <c r="A286" s="1043"/>
      <c r="B286" s="1161"/>
      <c r="C286" s="1162"/>
      <c r="D286" s="1043"/>
      <c r="E286" s="1043"/>
      <c r="F286" s="1163"/>
      <c r="G286" s="1043"/>
      <c r="H286" s="1043"/>
      <c r="I286" s="1163"/>
    </row>
    <row r="287" spans="1:9" s="895" customFormat="1" ht="19.899999999999999" customHeight="1">
      <c r="A287" s="1043"/>
      <c r="B287" s="1161"/>
      <c r="C287" s="1162"/>
      <c r="D287" s="1043"/>
      <c r="E287" s="1043"/>
      <c r="F287" s="1163"/>
      <c r="G287" s="1043"/>
      <c r="H287" s="1043"/>
      <c r="I287" s="1163"/>
    </row>
    <row r="288" spans="1:9" s="895" customFormat="1" ht="19.899999999999999" customHeight="1">
      <c r="A288" s="1164"/>
      <c r="B288" s="1165"/>
      <c r="C288" s="1165"/>
      <c r="D288" s="1164"/>
      <c r="E288" s="1164"/>
      <c r="F288" s="1166"/>
      <c r="G288" s="1164"/>
      <c r="H288" s="1164"/>
      <c r="I288" s="1166"/>
    </row>
    <row r="289" spans="1:9" s="895" customFormat="1" ht="19.899999999999999" customHeight="1">
      <c r="A289" s="1043"/>
      <c r="B289" s="1161"/>
      <c r="C289" s="1162"/>
      <c r="D289" s="1043"/>
      <c r="E289" s="1043"/>
      <c r="F289" s="1163"/>
      <c r="G289" s="1043"/>
      <c r="H289" s="1043"/>
      <c r="I289" s="1163"/>
    </row>
    <row r="290" spans="1:9" s="895" customFormat="1" ht="19.899999999999999" customHeight="1">
      <c r="A290" s="1043"/>
      <c r="B290" s="1161"/>
      <c r="C290" s="1162"/>
      <c r="D290" s="1043"/>
      <c r="E290" s="1043"/>
      <c r="F290" s="1163"/>
      <c r="G290" s="1043"/>
      <c r="H290" s="1043"/>
      <c r="I290" s="1163"/>
    </row>
    <row r="291" spans="1:9" s="895" customFormat="1">
      <c r="A291" s="1043"/>
      <c r="B291" s="1161"/>
      <c r="C291" s="1162"/>
      <c r="D291" s="1043"/>
      <c r="E291" s="1043"/>
      <c r="F291" s="1163"/>
      <c r="G291" s="1043"/>
      <c r="H291" s="1043"/>
      <c r="I291" s="1163"/>
    </row>
    <row r="292" spans="1:9" s="895" customFormat="1">
      <c r="A292" s="1043"/>
      <c r="B292" s="1161"/>
      <c r="C292" s="1162"/>
      <c r="D292" s="1043"/>
      <c r="E292" s="1043"/>
      <c r="F292" s="1163"/>
      <c r="G292" s="1043"/>
      <c r="H292" s="1043"/>
      <c r="I292" s="1163"/>
    </row>
    <row r="293" spans="1:9" s="895" customFormat="1">
      <c r="A293" s="1164"/>
      <c r="B293" s="1165"/>
      <c r="C293" s="1165"/>
      <c r="D293" s="1164"/>
      <c r="E293" s="1164"/>
      <c r="F293" s="1166"/>
      <c r="G293" s="1164"/>
      <c r="H293" s="1164"/>
      <c r="I293" s="1166"/>
    </row>
    <row r="294" spans="1:9" s="895" customFormat="1">
      <c r="A294" s="1043"/>
      <c r="B294" s="1161"/>
      <c r="C294" s="1162"/>
      <c r="D294" s="1043"/>
      <c r="E294" s="1043"/>
      <c r="F294" s="1163"/>
      <c r="G294" s="1043"/>
      <c r="H294" s="1043"/>
      <c r="I294" s="1163"/>
    </row>
    <row r="295" spans="1:9" s="895" customFormat="1" ht="19.899999999999999" customHeight="1">
      <c r="A295" s="1043"/>
      <c r="B295" s="1161"/>
      <c r="C295" s="1162"/>
      <c r="D295" s="1043"/>
      <c r="E295" s="1043"/>
      <c r="F295" s="1163"/>
      <c r="G295" s="1043"/>
      <c r="H295" s="1043"/>
      <c r="I295" s="1163"/>
    </row>
    <row r="296" spans="1:9" s="895" customFormat="1">
      <c r="A296" s="1043"/>
      <c r="B296" s="1161"/>
      <c r="C296" s="1162"/>
      <c r="D296" s="1043"/>
      <c r="E296" s="1043"/>
      <c r="F296" s="1163"/>
      <c r="G296" s="1043"/>
      <c r="H296" s="1043"/>
      <c r="I296" s="1163"/>
    </row>
    <row r="297" spans="1:9" s="895" customFormat="1">
      <c r="A297" s="1164"/>
      <c r="B297" s="1165"/>
      <c r="C297" s="1165"/>
      <c r="D297" s="1164"/>
      <c r="E297" s="1164"/>
      <c r="F297" s="1166"/>
      <c r="G297" s="1164"/>
      <c r="H297" s="1164"/>
      <c r="I297" s="1166"/>
    </row>
    <row r="298" spans="1:9" s="895" customFormat="1" ht="19.899999999999999" customHeight="1">
      <c r="A298" s="1043"/>
      <c r="B298" s="1161"/>
      <c r="C298" s="1162"/>
      <c r="D298" s="1043"/>
      <c r="E298" s="1043"/>
      <c r="F298" s="1163"/>
      <c r="G298" s="1043"/>
      <c r="H298" s="1043"/>
      <c r="I298" s="1163"/>
    </row>
    <row r="299" spans="1:9" s="895" customFormat="1">
      <c r="A299" s="1043"/>
      <c r="B299" s="1161"/>
      <c r="C299" s="1162"/>
      <c r="D299" s="1043"/>
      <c r="E299" s="1043"/>
      <c r="F299" s="1163"/>
      <c r="G299" s="1043"/>
      <c r="H299" s="1043"/>
      <c r="I299" s="1163"/>
    </row>
    <row r="300" spans="1:9" s="895" customFormat="1" ht="19.899999999999999" customHeight="1">
      <c r="A300" s="1043"/>
      <c r="B300" s="1161"/>
      <c r="C300" s="1162"/>
      <c r="D300" s="1043"/>
      <c r="E300" s="1043"/>
      <c r="F300" s="1163"/>
      <c r="G300" s="1043"/>
      <c r="H300" s="1043"/>
      <c r="I300" s="1163"/>
    </row>
    <row r="301" spans="1:9" s="895" customFormat="1">
      <c r="A301" s="1043"/>
      <c r="B301" s="1161"/>
      <c r="C301" s="1162"/>
      <c r="D301" s="1043"/>
      <c r="E301" s="1043"/>
      <c r="F301" s="1163"/>
      <c r="G301" s="1043"/>
      <c r="H301" s="1043"/>
      <c r="I301" s="1163"/>
    </row>
    <row r="302" spans="1:9" s="895" customFormat="1">
      <c r="A302" s="1043"/>
      <c r="B302" s="1161"/>
      <c r="C302" s="1162"/>
      <c r="D302" s="1043"/>
      <c r="E302" s="1043"/>
      <c r="F302" s="1163"/>
      <c r="G302" s="1043"/>
      <c r="H302" s="1043"/>
      <c r="I302" s="1163"/>
    </row>
    <row r="303" spans="1:9" s="895" customFormat="1" ht="19.899999999999999" customHeight="1">
      <c r="A303" s="1043"/>
      <c r="B303" s="1161"/>
      <c r="C303" s="1162"/>
      <c r="D303" s="1043"/>
      <c r="E303" s="1043"/>
      <c r="F303" s="1163"/>
      <c r="G303" s="1043"/>
      <c r="H303" s="1043"/>
      <c r="I303" s="1163"/>
    </row>
    <row r="304" spans="1:9" s="895" customFormat="1">
      <c r="A304" s="1043"/>
      <c r="B304" s="1161"/>
      <c r="C304" s="1162"/>
      <c r="D304" s="1043"/>
      <c r="E304" s="1043"/>
      <c r="F304" s="1163"/>
      <c r="G304" s="1043"/>
      <c r="H304" s="1043"/>
      <c r="I304" s="1163"/>
    </row>
    <row r="305" spans="1:9" s="895" customFormat="1">
      <c r="A305" s="1043"/>
      <c r="B305" s="1161"/>
      <c r="C305" s="1162"/>
      <c r="D305" s="1043"/>
      <c r="E305" s="1043"/>
      <c r="F305" s="1163"/>
      <c r="G305" s="1043"/>
      <c r="H305" s="1043"/>
      <c r="I305" s="1163"/>
    </row>
    <row r="306" spans="1:9" s="895" customFormat="1">
      <c r="A306" s="1043"/>
      <c r="B306" s="1161"/>
      <c r="C306" s="1162"/>
      <c r="D306" s="1043"/>
      <c r="E306" s="1043"/>
      <c r="F306" s="1163"/>
      <c r="G306" s="1043"/>
      <c r="H306" s="1043"/>
      <c r="I306" s="1163"/>
    </row>
    <row r="307" spans="1:9" s="895" customFormat="1">
      <c r="A307" s="1043"/>
      <c r="B307" s="1161"/>
      <c r="C307" s="1162"/>
      <c r="D307" s="1043"/>
      <c r="E307" s="1043"/>
      <c r="F307" s="1163"/>
      <c r="G307" s="1043"/>
      <c r="H307" s="1043"/>
      <c r="I307" s="1163"/>
    </row>
    <row r="308" spans="1:9" s="895" customFormat="1">
      <c r="A308" s="1164"/>
      <c r="B308" s="1165"/>
      <c r="C308" s="1165"/>
      <c r="D308" s="1164"/>
      <c r="E308" s="1164"/>
      <c r="F308" s="1166"/>
      <c r="G308" s="1164"/>
      <c r="H308" s="1164"/>
      <c r="I308" s="1166"/>
    </row>
    <row r="309" spans="1:9" s="895" customFormat="1" ht="19.899999999999999" customHeight="1">
      <c r="A309" s="1043"/>
      <c r="B309" s="1161"/>
      <c r="C309" s="1162"/>
      <c r="D309" s="1043"/>
      <c r="E309" s="1043"/>
      <c r="F309" s="1163"/>
      <c r="G309" s="1043"/>
      <c r="H309" s="1043"/>
      <c r="I309" s="1163"/>
    </row>
    <row r="310" spans="1:9" s="895" customFormat="1" ht="19.899999999999999" customHeight="1">
      <c r="A310" s="1043"/>
      <c r="B310" s="1161"/>
      <c r="C310" s="1162"/>
      <c r="D310" s="1043"/>
      <c r="E310" s="1043"/>
      <c r="F310" s="1163"/>
      <c r="G310" s="1043"/>
      <c r="H310" s="1043"/>
      <c r="I310" s="1163"/>
    </row>
    <row r="311" spans="1:9" s="895" customFormat="1">
      <c r="A311" s="1043"/>
      <c r="B311" s="1161"/>
      <c r="C311" s="1162"/>
      <c r="D311" s="1043"/>
      <c r="E311" s="1043"/>
      <c r="F311" s="1163"/>
      <c r="G311" s="1043"/>
      <c r="H311" s="1043"/>
      <c r="I311" s="1163"/>
    </row>
    <row r="312" spans="1:9" s="895" customFormat="1" ht="19.899999999999999" customHeight="1">
      <c r="A312" s="1043"/>
      <c r="B312" s="1161"/>
      <c r="C312" s="1162"/>
      <c r="D312" s="1043"/>
      <c r="E312" s="1043"/>
      <c r="F312" s="1163"/>
      <c r="G312" s="1043"/>
      <c r="H312" s="1043"/>
      <c r="I312" s="1163"/>
    </row>
    <row r="313" spans="1:9" s="895" customFormat="1" ht="19.899999999999999" customHeight="1">
      <c r="A313" s="1043"/>
      <c r="B313" s="1161"/>
      <c r="C313" s="1162"/>
      <c r="D313" s="1043"/>
      <c r="E313" s="1043"/>
      <c r="F313" s="1163"/>
      <c r="G313" s="1043"/>
      <c r="H313" s="1043"/>
      <c r="I313" s="1163"/>
    </row>
    <row r="314" spans="1:9" s="895" customFormat="1" ht="19.899999999999999" customHeight="1">
      <c r="A314" s="1043"/>
      <c r="B314" s="1161"/>
      <c r="C314" s="1162"/>
      <c r="D314" s="1043"/>
      <c r="E314" s="1043"/>
      <c r="F314" s="1163"/>
      <c r="G314" s="1043"/>
      <c r="H314" s="1043"/>
      <c r="I314" s="1163"/>
    </row>
    <row r="315" spans="1:9" s="895" customFormat="1" ht="19.899999999999999" customHeight="1">
      <c r="A315" s="1043"/>
      <c r="B315" s="1161"/>
      <c r="C315" s="1162"/>
      <c r="D315" s="1043"/>
      <c r="E315" s="1043"/>
      <c r="F315" s="1163"/>
      <c r="G315" s="1043"/>
      <c r="H315" s="1043"/>
      <c r="I315" s="1163"/>
    </row>
    <row r="316" spans="1:9" s="895" customFormat="1" ht="19.899999999999999" customHeight="1">
      <c r="A316" s="1043"/>
      <c r="B316" s="1161"/>
      <c r="C316" s="1162"/>
      <c r="D316" s="1043"/>
      <c r="E316" s="1043"/>
      <c r="F316" s="1163"/>
      <c r="G316" s="1043"/>
      <c r="H316" s="1043"/>
      <c r="I316" s="1163"/>
    </row>
    <row r="317" spans="1:9" s="895" customFormat="1" ht="19.899999999999999" customHeight="1">
      <c r="A317" s="1043"/>
      <c r="B317" s="1161"/>
      <c r="C317" s="1162"/>
      <c r="D317" s="1043"/>
      <c r="E317" s="1043"/>
      <c r="F317" s="1163"/>
      <c r="G317" s="1043"/>
      <c r="H317" s="1043"/>
      <c r="I317" s="1163"/>
    </row>
    <row r="318" spans="1:9" s="895" customFormat="1" ht="19.899999999999999" customHeight="1">
      <c r="A318" s="1043"/>
      <c r="B318" s="1161"/>
      <c r="C318" s="1162"/>
      <c r="D318" s="1043"/>
      <c r="E318" s="1043"/>
      <c r="F318" s="1163"/>
      <c r="G318" s="1043"/>
      <c r="H318" s="1043"/>
      <c r="I318" s="1163"/>
    </row>
    <row r="319" spans="1:9" s="895" customFormat="1" ht="19.899999999999999" customHeight="1">
      <c r="A319" s="1043"/>
      <c r="B319" s="1161"/>
      <c r="C319" s="1162"/>
      <c r="D319" s="1043"/>
      <c r="E319" s="1043"/>
      <c r="F319" s="1163"/>
      <c r="G319" s="1043"/>
      <c r="H319" s="1043"/>
      <c r="I319" s="1163"/>
    </row>
    <row r="320" spans="1:9" s="895" customFormat="1" ht="19.899999999999999" customHeight="1">
      <c r="A320" s="1043"/>
      <c r="B320" s="1161"/>
      <c r="C320" s="1162"/>
      <c r="D320" s="1043"/>
      <c r="E320" s="1043"/>
      <c r="F320" s="1163"/>
      <c r="G320" s="1043"/>
      <c r="H320" s="1043"/>
      <c r="I320" s="1163"/>
    </row>
    <row r="321" spans="1:9" s="895" customFormat="1" ht="19.899999999999999" customHeight="1">
      <c r="A321" s="1043"/>
      <c r="B321" s="1161"/>
      <c r="C321" s="1162"/>
      <c r="D321" s="1043"/>
      <c r="E321" s="1043"/>
      <c r="F321" s="1163"/>
      <c r="G321" s="1043"/>
      <c r="H321" s="1043"/>
      <c r="I321" s="1163"/>
    </row>
    <row r="322" spans="1:9" s="895" customFormat="1" ht="19.899999999999999" customHeight="1">
      <c r="A322" s="1043"/>
      <c r="B322" s="1161"/>
      <c r="C322" s="1162"/>
      <c r="D322" s="1043"/>
      <c r="E322" s="1043"/>
      <c r="F322" s="1163"/>
      <c r="G322" s="1043"/>
      <c r="H322" s="1043"/>
      <c r="I322" s="1163"/>
    </row>
    <row r="323" spans="1:9" s="895" customFormat="1" ht="19.899999999999999" customHeight="1">
      <c r="A323" s="1043"/>
      <c r="B323" s="1161"/>
      <c r="C323" s="1162"/>
      <c r="D323" s="1043"/>
      <c r="E323" s="1043"/>
      <c r="F323" s="1163"/>
      <c r="G323" s="1043"/>
      <c r="H323" s="1043"/>
      <c r="I323" s="1163"/>
    </row>
    <row r="324" spans="1:9" s="895" customFormat="1" ht="19.899999999999999" customHeight="1">
      <c r="A324" s="1043"/>
      <c r="B324" s="1161"/>
      <c r="C324" s="1162"/>
      <c r="D324" s="1043"/>
      <c r="E324" s="1043"/>
      <c r="F324" s="1163"/>
      <c r="G324" s="1043"/>
      <c r="H324" s="1043"/>
      <c r="I324" s="1163"/>
    </row>
    <row r="325" spans="1:9" s="895" customFormat="1" ht="19.899999999999999" customHeight="1">
      <c r="A325" s="1043"/>
      <c r="B325" s="1161"/>
      <c r="C325" s="1162"/>
      <c r="D325" s="1043"/>
      <c r="E325" s="1043"/>
      <c r="F325" s="1163"/>
      <c r="G325" s="1043"/>
      <c r="H325" s="1043"/>
      <c r="I325" s="1163"/>
    </row>
    <row r="326" spans="1:9" s="895" customFormat="1">
      <c r="A326" s="1043"/>
      <c r="B326" s="1161"/>
      <c r="C326" s="1162"/>
      <c r="D326" s="1043"/>
      <c r="E326" s="1043"/>
      <c r="F326" s="1163"/>
      <c r="G326" s="1043"/>
      <c r="H326" s="1043"/>
      <c r="I326" s="1163"/>
    </row>
    <row r="327" spans="1:9" s="895" customFormat="1" ht="19.899999999999999" customHeight="1">
      <c r="A327" s="1043"/>
      <c r="B327" s="1161"/>
      <c r="C327" s="1162"/>
      <c r="D327" s="1043"/>
      <c r="E327" s="1043"/>
      <c r="F327" s="1163"/>
      <c r="G327" s="1043"/>
      <c r="H327" s="1043"/>
      <c r="I327" s="1163"/>
    </row>
    <row r="328" spans="1:9" s="895" customFormat="1" ht="19.899999999999999" customHeight="1">
      <c r="A328" s="1043"/>
      <c r="B328" s="1161"/>
      <c r="C328" s="1162"/>
      <c r="D328" s="1043"/>
      <c r="E328" s="1043"/>
      <c r="F328" s="1163"/>
      <c r="G328" s="1043"/>
      <c r="H328" s="1043"/>
      <c r="I328" s="1163"/>
    </row>
    <row r="329" spans="1:9" s="895" customFormat="1" ht="19.899999999999999" customHeight="1">
      <c r="A329" s="1043"/>
      <c r="B329" s="1161"/>
      <c r="C329" s="1162"/>
      <c r="D329" s="1043"/>
      <c r="E329" s="1043"/>
      <c r="F329" s="1163"/>
      <c r="G329" s="1043"/>
      <c r="H329" s="1043"/>
      <c r="I329" s="1163"/>
    </row>
    <row r="330" spans="1:9" s="895" customFormat="1">
      <c r="A330" s="1043"/>
      <c r="B330" s="1161"/>
      <c r="C330" s="1162"/>
      <c r="D330" s="1043"/>
      <c r="E330" s="1043"/>
      <c r="F330" s="1163"/>
      <c r="G330" s="1043"/>
      <c r="H330" s="1043"/>
      <c r="I330" s="1163"/>
    </row>
    <row r="331" spans="1:9" s="895" customFormat="1" ht="19.899999999999999" customHeight="1">
      <c r="A331" s="1043"/>
      <c r="B331" s="1161"/>
      <c r="C331" s="1162"/>
      <c r="D331" s="1043"/>
      <c r="E331" s="1043"/>
      <c r="F331" s="1163"/>
      <c r="G331" s="1043"/>
      <c r="H331" s="1043"/>
      <c r="I331" s="1163"/>
    </row>
    <row r="332" spans="1:9" s="895" customFormat="1" ht="19.899999999999999" customHeight="1">
      <c r="A332" s="1043"/>
      <c r="B332" s="1161"/>
      <c r="C332" s="1162"/>
      <c r="D332" s="1043"/>
      <c r="E332" s="1043"/>
      <c r="F332" s="1163"/>
      <c r="G332" s="1043"/>
      <c r="H332" s="1043"/>
      <c r="I332" s="1163"/>
    </row>
    <row r="333" spans="1:9" s="895" customFormat="1">
      <c r="A333" s="1043"/>
      <c r="B333" s="1161"/>
      <c r="C333" s="1162"/>
      <c r="D333" s="1043"/>
      <c r="E333" s="1043"/>
      <c r="F333" s="1163"/>
      <c r="G333" s="1043"/>
      <c r="H333" s="1043"/>
      <c r="I333" s="1163"/>
    </row>
    <row r="334" spans="1:9" s="895" customFormat="1">
      <c r="A334" s="1043"/>
      <c r="B334" s="1161"/>
      <c r="C334" s="1162"/>
      <c r="D334" s="1043"/>
      <c r="E334" s="1043"/>
      <c r="F334" s="1163"/>
      <c r="G334" s="1043"/>
      <c r="H334" s="1043"/>
      <c r="I334" s="1163"/>
    </row>
    <row r="335" spans="1:9" s="895" customFormat="1">
      <c r="A335" s="1043"/>
      <c r="B335" s="1161"/>
      <c r="C335" s="1162"/>
      <c r="D335" s="1043"/>
      <c r="E335" s="1043"/>
      <c r="F335" s="1163"/>
      <c r="G335" s="1043"/>
      <c r="H335" s="1043"/>
      <c r="I335" s="1163"/>
    </row>
    <row r="336" spans="1:9" s="895" customFormat="1">
      <c r="A336" s="1043"/>
      <c r="B336" s="1161"/>
      <c r="C336" s="1162"/>
      <c r="D336" s="1043"/>
      <c r="E336" s="1043"/>
      <c r="F336" s="1163"/>
      <c r="G336" s="1043"/>
      <c r="H336" s="1043"/>
      <c r="I336" s="1163"/>
    </row>
    <row r="337" spans="1:9" s="895" customFormat="1">
      <c r="A337" s="1043"/>
      <c r="B337" s="1161"/>
      <c r="C337" s="1162"/>
      <c r="D337" s="1043"/>
      <c r="E337" s="1043"/>
      <c r="F337" s="1163"/>
      <c r="G337" s="1043"/>
      <c r="H337" s="1043"/>
      <c r="I337" s="1163"/>
    </row>
    <row r="338" spans="1:9" s="895" customFormat="1">
      <c r="A338" s="1043"/>
      <c r="B338" s="1161"/>
      <c r="C338" s="1162"/>
      <c r="D338" s="1043"/>
      <c r="E338" s="1043"/>
      <c r="F338" s="1163"/>
      <c r="G338" s="1043"/>
      <c r="H338" s="1043"/>
      <c r="I338" s="1163"/>
    </row>
    <row r="339" spans="1:9" s="895" customFormat="1">
      <c r="A339" s="1043"/>
      <c r="B339" s="1161"/>
      <c r="C339" s="1162"/>
      <c r="D339" s="1043"/>
      <c r="E339" s="1043"/>
      <c r="F339" s="1163"/>
      <c r="G339" s="1043"/>
      <c r="H339" s="1043"/>
      <c r="I339" s="1163"/>
    </row>
    <row r="340" spans="1:9" s="895" customFormat="1">
      <c r="A340" s="1043"/>
      <c r="B340" s="1161"/>
      <c r="C340" s="1162"/>
      <c r="D340" s="1043"/>
      <c r="E340" s="1043"/>
      <c r="F340" s="1163"/>
      <c r="G340" s="1043"/>
      <c r="H340" s="1043"/>
      <c r="I340" s="1163"/>
    </row>
    <row r="341" spans="1:9" s="895" customFormat="1">
      <c r="A341" s="1043"/>
      <c r="B341" s="1161"/>
      <c r="C341" s="1162"/>
      <c r="D341" s="1043"/>
      <c r="E341" s="1043"/>
      <c r="F341" s="1163"/>
      <c r="G341" s="1043"/>
      <c r="H341" s="1043"/>
      <c r="I341" s="1163"/>
    </row>
    <row r="342" spans="1:9" s="895" customFormat="1" ht="19.899999999999999" customHeight="1">
      <c r="A342" s="1043"/>
      <c r="B342" s="1161"/>
      <c r="C342" s="1162"/>
      <c r="D342" s="1043"/>
      <c r="E342" s="1043"/>
      <c r="F342" s="1163"/>
      <c r="G342" s="1043"/>
      <c r="H342" s="1043"/>
      <c r="I342" s="1163"/>
    </row>
    <row r="343" spans="1:9" s="895" customFormat="1" ht="19.899999999999999" customHeight="1">
      <c r="A343" s="1043"/>
      <c r="B343" s="1161"/>
      <c r="C343" s="1162"/>
      <c r="D343" s="1043"/>
      <c r="E343" s="1043"/>
      <c r="F343" s="1163"/>
      <c r="G343" s="1043"/>
      <c r="H343" s="1043"/>
      <c r="I343" s="1163"/>
    </row>
    <row r="344" spans="1:9" s="895" customFormat="1">
      <c r="A344" s="1043"/>
      <c r="B344" s="1161"/>
      <c r="C344" s="1162"/>
      <c r="D344" s="1043"/>
      <c r="E344" s="1043"/>
      <c r="F344" s="1163"/>
      <c r="G344" s="1043"/>
      <c r="H344" s="1043"/>
      <c r="I344" s="1163"/>
    </row>
    <row r="345" spans="1:9" s="895" customFormat="1">
      <c r="A345" s="1043"/>
      <c r="B345" s="1161"/>
      <c r="C345" s="1162"/>
      <c r="D345" s="1043"/>
      <c r="E345" s="1043"/>
      <c r="F345" s="1163"/>
      <c r="G345" s="1043"/>
      <c r="H345" s="1043"/>
      <c r="I345" s="1163"/>
    </row>
    <row r="346" spans="1:9" s="895" customFormat="1">
      <c r="A346" s="1043"/>
      <c r="B346" s="1161"/>
      <c r="C346" s="1162"/>
      <c r="D346" s="1043"/>
      <c r="E346" s="1043"/>
      <c r="F346" s="1163"/>
      <c r="G346" s="1043"/>
      <c r="H346" s="1043"/>
      <c r="I346" s="1163"/>
    </row>
    <row r="347" spans="1:9" s="895" customFormat="1">
      <c r="A347" s="1043"/>
      <c r="B347" s="1161"/>
      <c r="C347" s="1162"/>
      <c r="D347" s="1043"/>
      <c r="E347" s="1043"/>
      <c r="F347" s="1163"/>
      <c r="G347" s="1043"/>
      <c r="H347" s="1043"/>
      <c r="I347" s="1163"/>
    </row>
    <row r="348" spans="1:9" s="895" customFormat="1">
      <c r="A348" s="1043"/>
      <c r="B348" s="1161"/>
      <c r="C348" s="1162"/>
      <c r="D348" s="1043"/>
      <c r="E348" s="1043"/>
      <c r="F348" s="1163"/>
      <c r="G348" s="1043"/>
      <c r="H348" s="1043"/>
      <c r="I348" s="1163"/>
    </row>
    <row r="349" spans="1:9" s="895" customFormat="1">
      <c r="A349" s="1043"/>
      <c r="B349" s="1161"/>
      <c r="C349" s="1162"/>
      <c r="D349" s="1043"/>
      <c r="E349" s="1043"/>
      <c r="F349" s="1163"/>
      <c r="G349" s="1043"/>
      <c r="H349" s="1043"/>
      <c r="I349" s="1163"/>
    </row>
    <row r="350" spans="1:9" s="895" customFormat="1">
      <c r="A350" s="1043"/>
      <c r="B350" s="1161"/>
      <c r="C350" s="1162"/>
      <c r="D350" s="1043"/>
      <c r="E350" s="1043"/>
      <c r="F350" s="1163"/>
      <c r="G350" s="1043"/>
      <c r="H350" s="1043"/>
      <c r="I350" s="1163"/>
    </row>
    <row r="351" spans="1:9" s="895" customFormat="1">
      <c r="A351" s="1043"/>
      <c r="B351" s="1161"/>
      <c r="C351" s="1162"/>
      <c r="D351" s="1043"/>
      <c r="E351" s="1043"/>
      <c r="F351" s="1163"/>
      <c r="G351" s="1043"/>
      <c r="H351" s="1043"/>
      <c r="I351" s="1163"/>
    </row>
    <row r="352" spans="1:9" s="895" customFormat="1">
      <c r="A352" s="1043"/>
      <c r="B352" s="1161"/>
      <c r="C352" s="1162"/>
      <c r="D352" s="1043"/>
      <c r="E352" s="1043"/>
      <c r="F352" s="1163"/>
      <c r="G352" s="1043"/>
      <c r="H352" s="1043"/>
      <c r="I352" s="1163"/>
    </row>
    <row r="353" spans="1:9" s="895" customFormat="1">
      <c r="A353" s="1043"/>
      <c r="B353" s="1161"/>
      <c r="C353" s="1162"/>
      <c r="D353" s="1043"/>
      <c r="E353" s="1043"/>
      <c r="F353" s="1163"/>
      <c r="G353" s="1043"/>
      <c r="H353" s="1043"/>
      <c r="I353" s="1163"/>
    </row>
    <row r="354" spans="1:9" s="895" customFormat="1">
      <c r="A354" s="1043"/>
      <c r="B354" s="1161"/>
      <c r="C354" s="1162"/>
      <c r="D354" s="1043"/>
      <c r="E354" s="1043"/>
      <c r="F354" s="1163"/>
      <c r="G354" s="1043"/>
      <c r="H354" s="1043"/>
      <c r="I354" s="1163"/>
    </row>
    <row r="355" spans="1:9" s="895" customFormat="1">
      <c r="A355" s="1043"/>
      <c r="B355" s="1161"/>
      <c r="C355" s="1162"/>
      <c r="D355" s="1043"/>
      <c r="E355" s="1043"/>
      <c r="F355" s="1163"/>
      <c r="G355" s="1043"/>
      <c r="H355" s="1043"/>
      <c r="I355" s="1163"/>
    </row>
    <row r="356" spans="1:9" s="895" customFormat="1">
      <c r="A356" s="1043"/>
      <c r="B356" s="1161"/>
      <c r="C356" s="1162"/>
      <c r="D356" s="1043"/>
      <c r="E356" s="1043"/>
      <c r="F356" s="1163"/>
      <c r="G356" s="1043"/>
      <c r="H356" s="1043"/>
      <c r="I356" s="1163"/>
    </row>
    <row r="357" spans="1:9" s="895" customFormat="1">
      <c r="A357" s="1043"/>
      <c r="B357" s="1161"/>
      <c r="C357" s="1162"/>
      <c r="D357" s="1043"/>
      <c r="E357" s="1043"/>
      <c r="F357" s="1163"/>
      <c r="G357" s="1043"/>
      <c r="H357" s="1043"/>
      <c r="I357" s="1163"/>
    </row>
    <row r="358" spans="1:9" s="895" customFormat="1">
      <c r="A358" s="1043"/>
      <c r="B358" s="1161"/>
      <c r="C358" s="1162"/>
      <c r="D358" s="1043"/>
      <c r="E358" s="1043"/>
      <c r="F358" s="1163"/>
      <c r="G358" s="1043"/>
      <c r="H358" s="1043"/>
      <c r="I358" s="1163"/>
    </row>
    <row r="359" spans="1:9" s="895" customFormat="1">
      <c r="A359" s="1043"/>
      <c r="B359" s="1161"/>
      <c r="C359" s="1162"/>
      <c r="D359" s="1043"/>
      <c r="E359" s="1043"/>
      <c r="F359" s="1163"/>
      <c r="G359" s="1043"/>
      <c r="H359" s="1043"/>
      <c r="I359" s="1163"/>
    </row>
    <row r="360" spans="1:9" s="895" customFormat="1">
      <c r="A360" s="1043"/>
      <c r="B360" s="1161"/>
      <c r="C360" s="1162"/>
      <c r="D360" s="1043"/>
      <c r="E360" s="1043"/>
      <c r="F360" s="1163"/>
      <c r="G360" s="1043"/>
      <c r="H360" s="1043"/>
      <c r="I360" s="1163"/>
    </row>
    <row r="361" spans="1:9" s="895" customFormat="1" ht="19.899999999999999" customHeight="1">
      <c r="A361" s="1043"/>
      <c r="B361" s="1161"/>
      <c r="C361" s="1162"/>
      <c r="D361" s="1043"/>
      <c r="E361" s="1043"/>
      <c r="F361" s="1163"/>
      <c r="G361" s="1043"/>
      <c r="H361" s="1043"/>
      <c r="I361" s="1163"/>
    </row>
    <row r="362" spans="1:9" s="895" customFormat="1">
      <c r="A362" s="1043"/>
      <c r="B362" s="1161"/>
      <c r="C362" s="1162"/>
      <c r="D362" s="1043"/>
      <c r="E362" s="1043"/>
      <c r="F362" s="1163"/>
      <c r="G362" s="1043"/>
      <c r="H362" s="1043"/>
      <c r="I362" s="1163"/>
    </row>
    <row r="363" spans="1:9" s="895" customFormat="1" ht="19.899999999999999" customHeight="1">
      <c r="A363" s="1043"/>
      <c r="B363" s="1161"/>
      <c r="C363" s="1162"/>
      <c r="D363" s="1043"/>
      <c r="E363" s="1043"/>
      <c r="F363" s="1163"/>
      <c r="G363" s="1043"/>
      <c r="H363" s="1043"/>
      <c r="I363" s="1163"/>
    </row>
    <row r="364" spans="1:9" s="895" customFormat="1">
      <c r="A364" s="1043"/>
      <c r="B364" s="1161"/>
      <c r="C364" s="1162"/>
      <c r="D364" s="1043"/>
      <c r="E364" s="1043"/>
      <c r="F364" s="1163"/>
      <c r="G364" s="1043"/>
      <c r="H364" s="1043"/>
      <c r="I364" s="1163"/>
    </row>
    <row r="365" spans="1:9" s="895" customFormat="1">
      <c r="A365" s="1043"/>
      <c r="B365" s="1161"/>
      <c r="C365" s="1162"/>
      <c r="D365" s="1043"/>
      <c r="E365" s="1043"/>
      <c r="F365" s="1163"/>
      <c r="G365" s="1043"/>
      <c r="H365" s="1043"/>
      <c r="I365" s="1163"/>
    </row>
    <row r="366" spans="1:9" s="895" customFormat="1">
      <c r="A366" s="1043"/>
      <c r="B366" s="1161"/>
      <c r="C366" s="1162"/>
      <c r="D366" s="1043"/>
      <c r="E366" s="1043"/>
      <c r="F366" s="1163"/>
      <c r="G366" s="1043"/>
      <c r="H366" s="1043"/>
      <c r="I366" s="1163"/>
    </row>
    <row r="367" spans="1:9" s="895" customFormat="1">
      <c r="A367" s="1043"/>
      <c r="B367" s="1161"/>
      <c r="C367" s="1162"/>
      <c r="D367" s="1043"/>
      <c r="E367" s="1043"/>
      <c r="F367" s="1163"/>
      <c r="G367" s="1043"/>
      <c r="H367" s="1043"/>
      <c r="I367" s="1163"/>
    </row>
    <row r="368" spans="1:9" s="895" customFormat="1">
      <c r="A368" s="1043"/>
      <c r="B368" s="1161"/>
      <c r="C368" s="1162"/>
      <c r="D368" s="1043"/>
      <c r="E368" s="1043"/>
      <c r="F368" s="1163"/>
      <c r="G368" s="1043"/>
      <c r="H368" s="1043"/>
      <c r="I368" s="1163"/>
    </row>
    <row r="369" spans="1:9" s="895" customFormat="1">
      <c r="A369" s="1043"/>
      <c r="B369" s="1161"/>
      <c r="C369" s="1162"/>
      <c r="D369" s="1043"/>
      <c r="E369" s="1043"/>
      <c r="F369" s="1163"/>
      <c r="G369" s="1043"/>
      <c r="H369" s="1043"/>
      <c r="I369" s="1163"/>
    </row>
    <row r="370" spans="1:9" s="895" customFormat="1" ht="19.899999999999999" customHeight="1">
      <c r="A370" s="1043"/>
      <c r="B370" s="1161"/>
      <c r="C370" s="1162"/>
      <c r="D370" s="1043"/>
      <c r="E370" s="1043"/>
      <c r="F370" s="1163"/>
      <c r="G370" s="1043"/>
      <c r="H370" s="1043"/>
      <c r="I370" s="1163"/>
    </row>
    <row r="371" spans="1:9" s="895" customFormat="1">
      <c r="A371" s="1043"/>
      <c r="B371" s="1161"/>
      <c r="C371" s="1162"/>
      <c r="D371" s="1043"/>
      <c r="E371" s="1043"/>
      <c r="F371" s="1163"/>
      <c r="G371" s="1043"/>
      <c r="H371" s="1043"/>
      <c r="I371" s="1163"/>
    </row>
    <row r="372" spans="1:9" s="895" customFormat="1">
      <c r="A372" s="1043"/>
      <c r="B372" s="1161"/>
      <c r="C372" s="1162"/>
      <c r="D372" s="1043"/>
      <c r="E372" s="1043"/>
      <c r="F372" s="1163"/>
      <c r="G372" s="1043"/>
      <c r="H372" s="1043"/>
      <c r="I372" s="1163"/>
    </row>
    <row r="373" spans="1:9" s="895" customFormat="1" ht="19.899999999999999" customHeight="1">
      <c r="A373" s="1043"/>
      <c r="B373" s="1161"/>
      <c r="C373" s="1162"/>
      <c r="D373" s="1043"/>
      <c r="E373" s="1043"/>
      <c r="F373" s="1163"/>
      <c r="G373" s="1043"/>
      <c r="H373" s="1043"/>
      <c r="I373" s="1163"/>
    </row>
    <row r="374" spans="1:9" s="895" customFormat="1" ht="19.899999999999999" customHeight="1">
      <c r="A374" s="1043"/>
      <c r="B374" s="1161"/>
      <c r="C374" s="1162"/>
      <c r="D374" s="1043"/>
      <c r="E374" s="1043"/>
      <c r="F374" s="1163"/>
      <c r="G374" s="1043"/>
      <c r="H374" s="1043"/>
      <c r="I374" s="1163"/>
    </row>
    <row r="375" spans="1:9" s="895" customFormat="1" ht="19.899999999999999" customHeight="1">
      <c r="A375" s="1043"/>
      <c r="B375" s="1161"/>
      <c r="C375" s="1162"/>
      <c r="D375" s="1043"/>
      <c r="E375" s="1043"/>
      <c r="F375" s="1163"/>
      <c r="G375" s="1043"/>
      <c r="H375" s="1043"/>
      <c r="I375" s="1163"/>
    </row>
    <row r="376" spans="1:9" s="895" customFormat="1" ht="19.899999999999999" customHeight="1">
      <c r="A376" s="1043"/>
      <c r="B376" s="1161"/>
      <c r="C376" s="1162"/>
      <c r="D376" s="1043"/>
      <c r="E376" s="1043"/>
      <c r="F376" s="1163"/>
      <c r="G376" s="1043"/>
      <c r="H376" s="1043"/>
      <c r="I376" s="1163"/>
    </row>
    <row r="377" spans="1:9" s="895" customFormat="1">
      <c r="A377" s="1043"/>
      <c r="B377" s="1161"/>
      <c r="C377" s="1162"/>
      <c r="D377" s="1043"/>
      <c r="E377" s="1043"/>
      <c r="F377" s="1163"/>
      <c r="G377" s="1043"/>
      <c r="H377" s="1043"/>
      <c r="I377" s="1163"/>
    </row>
    <row r="378" spans="1:9" s="895" customFormat="1">
      <c r="A378" s="1043"/>
      <c r="B378" s="1161"/>
      <c r="C378" s="1162"/>
      <c r="D378" s="1043"/>
      <c r="E378" s="1043"/>
      <c r="F378" s="1163"/>
      <c r="G378" s="1043"/>
      <c r="H378" s="1043"/>
      <c r="I378" s="1163"/>
    </row>
    <row r="379" spans="1:9" s="895" customFormat="1">
      <c r="A379" s="1043"/>
      <c r="B379" s="1161"/>
      <c r="C379" s="1162"/>
      <c r="D379" s="1043"/>
      <c r="E379" s="1043"/>
      <c r="F379" s="1163"/>
      <c r="G379" s="1043"/>
      <c r="H379" s="1043"/>
      <c r="I379" s="1163"/>
    </row>
    <row r="380" spans="1:9" s="895" customFormat="1" ht="19.899999999999999" customHeight="1">
      <c r="A380" s="1043"/>
      <c r="B380" s="1161"/>
      <c r="C380" s="1162"/>
      <c r="D380" s="1043"/>
      <c r="E380" s="1043"/>
      <c r="F380" s="1163"/>
      <c r="G380" s="1043"/>
      <c r="H380" s="1043"/>
      <c r="I380" s="1163"/>
    </row>
    <row r="381" spans="1:9" s="895" customFormat="1" ht="19.899999999999999" customHeight="1">
      <c r="A381" s="1043"/>
      <c r="B381" s="1161"/>
      <c r="C381" s="1162"/>
      <c r="D381" s="1043"/>
      <c r="E381" s="1043"/>
      <c r="F381" s="1163"/>
      <c r="G381" s="1043"/>
      <c r="H381" s="1043"/>
      <c r="I381" s="1163"/>
    </row>
    <row r="382" spans="1:9" s="895" customFormat="1" ht="19.899999999999999" customHeight="1">
      <c r="A382" s="1043"/>
      <c r="B382" s="1161"/>
      <c r="C382" s="1162"/>
      <c r="D382" s="1043"/>
      <c r="E382" s="1043"/>
      <c r="F382" s="1163"/>
      <c r="G382" s="1043"/>
      <c r="H382" s="1043"/>
      <c r="I382" s="1163"/>
    </row>
    <row r="383" spans="1:9" s="895" customFormat="1" ht="19.899999999999999" customHeight="1">
      <c r="A383" s="1043"/>
      <c r="B383" s="1161"/>
      <c r="C383" s="1162"/>
      <c r="D383" s="1043"/>
      <c r="E383" s="1043"/>
      <c r="F383" s="1163"/>
      <c r="G383" s="1043"/>
      <c r="H383" s="1043"/>
      <c r="I383" s="1163"/>
    </row>
    <row r="384" spans="1:9" s="895" customFormat="1">
      <c r="A384" s="1043"/>
      <c r="B384" s="1161"/>
      <c r="C384" s="1162"/>
      <c r="D384" s="1043"/>
      <c r="E384" s="1043"/>
      <c r="F384" s="1163"/>
      <c r="G384" s="1043"/>
      <c r="H384" s="1043"/>
      <c r="I384" s="1163"/>
    </row>
    <row r="385" spans="1:9" s="895" customFormat="1">
      <c r="A385" s="1043"/>
      <c r="B385" s="1161"/>
      <c r="C385" s="1162"/>
      <c r="D385" s="1043"/>
      <c r="E385" s="1043"/>
      <c r="F385" s="1163"/>
      <c r="G385" s="1043"/>
      <c r="H385" s="1043"/>
      <c r="I385" s="1163"/>
    </row>
    <row r="386" spans="1:9" s="895" customFormat="1">
      <c r="A386" s="1164"/>
      <c r="B386" s="1165"/>
      <c r="C386" s="1165"/>
      <c r="D386" s="1164"/>
      <c r="E386" s="1164"/>
      <c r="F386" s="1166"/>
      <c r="G386" s="1164"/>
      <c r="H386" s="1164"/>
      <c r="I386" s="1166"/>
    </row>
    <row r="387" spans="1:9" s="895" customFormat="1">
      <c r="A387" s="1043"/>
      <c r="B387" s="1161"/>
      <c r="C387" s="1162"/>
      <c r="D387" s="1043"/>
      <c r="E387" s="1043"/>
      <c r="F387" s="1163"/>
      <c r="G387" s="1043"/>
      <c r="H387" s="1043"/>
      <c r="I387" s="1163"/>
    </row>
    <row r="388" spans="1:9" s="895" customFormat="1">
      <c r="A388" s="1043"/>
      <c r="B388" s="1161"/>
      <c r="C388" s="1162"/>
      <c r="D388" s="1043"/>
      <c r="E388" s="1043"/>
      <c r="F388" s="1163"/>
      <c r="G388" s="1043"/>
      <c r="H388" s="1043"/>
      <c r="I388" s="1163"/>
    </row>
    <row r="389" spans="1:9" s="895" customFormat="1">
      <c r="A389" s="1043"/>
      <c r="B389" s="1161"/>
      <c r="C389" s="1162"/>
      <c r="D389" s="1043"/>
      <c r="E389" s="1043"/>
      <c r="F389" s="1163"/>
      <c r="G389" s="1043"/>
      <c r="H389" s="1043"/>
      <c r="I389" s="1163"/>
    </row>
    <row r="390" spans="1:9" s="895" customFormat="1" ht="19.899999999999999" customHeight="1">
      <c r="A390" s="1043"/>
      <c r="B390" s="1161"/>
      <c r="C390" s="1162"/>
      <c r="D390" s="1043"/>
      <c r="E390" s="1043"/>
      <c r="F390" s="1163"/>
      <c r="G390" s="1043"/>
      <c r="H390" s="1043"/>
      <c r="I390" s="1163"/>
    </row>
    <row r="391" spans="1:9" s="895" customFormat="1" ht="19.899999999999999" customHeight="1">
      <c r="A391" s="1043"/>
      <c r="B391" s="1161"/>
      <c r="C391" s="1162"/>
      <c r="D391" s="1043"/>
      <c r="E391" s="1043"/>
      <c r="F391" s="1163"/>
      <c r="G391" s="1043"/>
      <c r="H391" s="1043"/>
      <c r="I391" s="1163"/>
    </row>
    <row r="392" spans="1:9" s="895" customFormat="1" ht="19.899999999999999" customHeight="1">
      <c r="A392" s="1043"/>
      <c r="B392" s="1161"/>
      <c r="C392" s="1162"/>
      <c r="D392" s="1043"/>
      <c r="E392" s="1043"/>
      <c r="F392" s="1163"/>
      <c r="G392" s="1043"/>
      <c r="H392" s="1043"/>
      <c r="I392" s="1163"/>
    </row>
    <row r="393" spans="1:9" s="895" customFormat="1" ht="19.899999999999999" customHeight="1">
      <c r="A393" s="1043"/>
      <c r="B393" s="1161"/>
      <c r="C393" s="1162"/>
      <c r="D393" s="1043"/>
      <c r="E393" s="1043"/>
      <c r="F393" s="1163"/>
      <c r="G393" s="1043"/>
      <c r="H393" s="1043"/>
      <c r="I393" s="1163"/>
    </row>
    <row r="394" spans="1:9" s="895" customFormat="1" ht="19.899999999999999" customHeight="1">
      <c r="A394" s="1043"/>
      <c r="B394" s="1161"/>
      <c r="C394" s="1162"/>
      <c r="D394" s="1043"/>
      <c r="E394" s="1043"/>
      <c r="F394" s="1163"/>
      <c r="G394" s="1043"/>
      <c r="H394" s="1043"/>
      <c r="I394" s="1163"/>
    </row>
    <row r="395" spans="1:9" s="895" customFormat="1" ht="19.899999999999999" customHeight="1">
      <c r="A395" s="1043"/>
      <c r="B395" s="1161"/>
      <c r="C395" s="1162"/>
      <c r="D395" s="1043"/>
      <c r="E395" s="1043"/>
      <c r="F395" s="1163"/>
      <c r="G395" s="1043"/>
      <c r="H395" s="1043"/>
      <c r="I395" s="1163"/>
    </row>
    <row r="396" spans="1:9" s="895" customFormat="1" ht="19.899999999999999" customHeight="1">
      <c r="A396" s="1043"/>
      <c r="B396" s="1161"/>
      <c r="C396" s="1162"/>
      <c r="D396" s="1043"/>
      <c r="E396" s="1043"/>
      <c r="F396" s="1163"/>
      <c r="G396" s="1043"/>
      <c r="H396" s="1043"/>
      <c r="I396" s="1163"/>
    </row>
    <row r="397" spans="1:9" s="895" customFormat="1" ht="19.899999999999999" customHeight="1">
      <c r="A397" s="1043"/>
      <c r="B397" s="1161"/>
      <c r="C397" s="1162"/>
      <c r="D397" s="1043"/>
      <c r="E397" s="1043"/>
      <c r="F397" s="1163"/>
      <c r="G397" s="1043"/>
      <c r="H397" s="1043"/>
      <c r="I397" s="1163"/>
    </row>
    <row r="398" spans="1:9" s="895" customFormat="1" ht="19.899999999999999" customHeight="1">
      <c r="A398" s="1043"/>
      <c r="B398" s="1161"/>
      <c r="C398" s="1162"/>
      <c r="D398" s="1043"/>
      <c r="E398" s="1043"/>
      <c r="F398" s="1163"/>
      <c r="G398" s="1043"/>
      <c r="H398" s="1043"/>
      <c r="I398" s="1163"/>
    </row>
    <row r="399" spans="1:9" s="895" customFormat="1" ht="19.899999999999999" customHeight="1">
      <c r="A399" s="1043"/>
      <c r="B399" s="1161"/>
      <c r="C399" s="1162"/>
      <c r="D399" s="1043"/>
      <c r="E399" s="1043"/>
      <c r="F399" s="1163"/>
      <c r="G399" s="1043"/>
      <c r="H399" s="1043"/>
      <c r="I399" s="1163"/>
    </row>
    <row r="400" spans="1:9" s="895" customFormat="1">
      <c r="A400" s="1043"/>
      <c r="B400" s="1161"/>
      <c r="C400" s="1162"/>
      <c r="D400" s="1043"/>
      <c r="E400" s="1043"/>
      <c r="F400" s="1163"/>
      <c r="G400" s="1043"/>
      <c r="H400" s="1043"/>
      <c r="I400" s="1163"/>
    </row>
    <row r="401" spans="1:9" s="895" customFormat="1" ht="19.899999999999999" customHeight="1">
      <c r="A401" s="1043"/>
      <c r="B401" s="1161"/>
      <c r="C401" s="1162"/>
      <c r="D401" s="1043"/>
      <c r="E401" s="1043"/>
      <c r="F401" s="1163"/>
      <c r="G401" s="1043"/>
      <c r="H401" s="1043"/>
      <c r="I401" s="1163"/>
    </row>
    <row r="402" spans="1:9" s="895" customFormat="1" ht="19.899999999999999" customHeight="1">
      <c r="A402" s="1043"/>
      <c r="B402" s="1161"/>
      <c r="C402" s="1162"/>
      <c r="D402" s="1043"/>
      <c r="E402" s="1043"/>
      <c r="F402" s="1163"/>
      <c r="G402" s="1043"/>
      <c r="H402" s="1043"/>
      <c r="I402" s="1163"/>
    </row>
    <row r="403" spans="1:9" s="895" customFormat="1" ht="19.899999999999999" customHeight="1">
      <c r="A403" s="1043"/>
      <c r="B403" s="1161"/>
      <c r="C403" s="1162"/>
      <c r="D403" s="1043"/>
      <c r="E403" s="1043"/>
      <c r="F403" s="1163"/>
      <c r="G403" s="1043"/>
      <c r="H403" s="1043"/>
      <c r="I403" s="1163"/>
    </row>
    <row r="404" spans="1:9" s="895" customFormat="1" ht="19.899999999999999" customHeight="1">
      <c r="A404" s="1043"/>
      <c r="B404" s="1161"/>
      <c r="C404" s="1162"/>
      <c r="D404" s="1043"/>
      <c r="E404" s="1043"/>
      <c r="F404" s="1163"/>
      <c r="G404" s="1043"/>
      <c r="H404" s="1043"/>
      <c r="I404" s="1163"/>
    </row>
    <row r="405" spans="1:9" s="895" customFormat="1" ht="19.899999999999999" customHeight="1">
      <c r="A405" s="1043"/>
      <c r="B405" s="1161"/>
      <c r="C405" s="1162"/>
      <c r="D405" s="1043"/>
      <c r="E405" s="1043"/>
      <c r="F405" s="1163"/>
      <c r="G405" s="1043"/>
      <c r="H405" s="1043"/>
      <c r="I405" s="1163"/>
    </row>
    <row r="406" spans="1:9" s="895" customFormat="1" ht="19.899999999999999" customHeight="1">
      <c r="A406" s="1043"/>
      <c r="B406" s="1161"/>
      <c r="C406" s="1162"/>
      <c r="D406" s="1043"/>
      <c r="E406" s="1043"/>
      <c r="F406" s="1163"/>
      <c r="G406" s="1043"/>
      <c r="H406" s="1043"/>
      <c r="I406" s="1163"/>
    </row>
    <row r="407" spans="1:9" s="895" customFormat="1" ht="19.899999999999999" customHeight="1">
      <c r="A407" s="1043"/>
      <c r="B407" s="1161"/>
      <c r="C407" s="1162"/>
      <c r="D407" s="1043"/>
      <c r="E407" s="1043"/>
      <c r="F407" s="1163"/>
      <c r="G407" s="1043"/>
      <c r="H407" s="1043"/>
      <c r="I407" s="1163"/>
    </row>
    <row r="408" spans="1:9" s="895" customFormat="1" ht="19.899999999999999" customHeight="1">
      <c r="A408" s="1043"/>
      <c r="B408" s="1161"/>
      <c r="C408" s="1162"/>
      <c r="D408" s="1043"/>
      <c r="E408" s="1043"/>
      <c r="F408" s="1163"/>
      <c r="G408" s="1043"/>
      <c r="H408" s="1043"/>
      <c r="I408" s="1163"/>
    </row>
    <row r="409" spans="1:9" s="895" customFormat="1" ht="19.899999999999999" customHeight="1">
      <c r="A409" s="1043"/>
      <c r="B409" s="1161"/>
      <c r="C409" s="1162"/>
      <c r="D409" s="1043"/>
      <c r="E409" s="1043"/>
      <c r="F409" s="1163"/>
      <c r="G409" s="1043"/>
      <c r="H409" s="1043"/>
      <c r="I409" s="1163"/>
    </row>
    <row r="410" spans="1:9" s="895" customFormat="1" ht="19.899999999999999" customHeight="1">
      <c r="A410" s="1043"/>
      <c r="B410" s="1161"/>
      <c r="C410" s="1162"/>
      <c r="D410" s="1043"/>
      <c r="E410" s="1043"/>
      <c r="F410" s="1163"/>
      <c r="G410" s="1043"/>
      <c r="H410" s="1043"/>
      <c r="I410" s="1163"/>
    </row>
    <row r="411" spans="1:9" s="895" customFormat="1" ht="19.899999999999999" customHeight="1">
      <c r="A411" s="1043"/>
      <c r="B411" s="1161"/>
      <c r="C411" s="1162"/>
      <c r="D411" s="1043"/>
      <c r="E411" s="1043"/>
      <c r="F411" s="1163"/>
      <c r="G411" s="1043"/>
      <c r="H411" s="1043"/>
      <c r="I411" s="1163"/>
    </row>
    <row r="412" spans="1:9" s="895" customFormat="1" ht="19.899999999999999" customHeight="1">
      <c r="A412" s="1043"/>
      <c r="B412" s="1161"/>
      <c r="C412" s="1162"/>
      <c r="D412" s="1043"/>
      <c r="E412" s="1043"/>
      <c r="F412" s="1163"/>
      <c r="G412" s="1043"/>
      <c r="H412" s="1043"/>
      <c r="I412" s="1163"/>
    </row>
    <row r="413" spans="1:9" s="895" customFormat="1" ht="19.899999999999999" customHeight="1">
      <c r="A413" s="1043"/>
      <c r="B413" s="1161"/>
      <c r="C413" s="1162"/>
      <c r="D413" s="1043"/>
      <c r="E413" s="1043"/>
      <c r="F413" s="1163"/>
      <c r="G413" s="1043"/>
      <c r="H413" s="1043"/>
      <c r="I413" s="1163"/>
    </row>
    <row r="414" spans="1:9" s="895" customFormat="1" ht="19.899999999999999" customHeight="1">
      <c r="A414" s="1043"/>
      <c r="B414" s="1161"/>
      <c r="C414" s="1162"/>
      <c r="D414" s="1043"/>
      <c r="E414" s="1043"/>
      <c r="F414" s="1163"/>
      <c r="G414" s="1043"/>
      <c r="H414" s="1043"/>
      <c r="I414" s="1163"/>
    </row>
    <row r="415" spans="1:9" s="895" customFormat="1" ht="19.899999999999999" customHeight="1">
      <c r="A415" s="1043"/>
      <c r="B415" s="1161"/>
      <c r="C415" s="1162"/>
      <c r="D415" s="1043"/>
      <c r="E415" s="1043"/>
      <c r="F415" s="1163"/>
      <c r="G415" s="1043"/>
      <c r="H415" s="1043"/>
      <c r="I415" s="1163"/>
    </row>
    <row r="416" spans="1:9" s="895" customFormat="1" ht="19.899999999999999" customHeight="1">
      <c r="A416" s="1043"/>
      <c r="B416" s="1161"/>
      <c r="C416" s="1162"/>
      <c r="D416" s="1043"/>
      <c r="E416" s="1043"/>
      <c r="F416" s="1163"/>
      <c r="G416" s="1043"/>
      <c r="H416" s="1043"/>
      <c r="I416" s="1163"/>
    </row>
    <row r="417" spans="1:9" s="895" customFormat="1" ht="19.899999999999999" customHeight="1">
      <c r="A417" s="1043"/>
      <c r="B417" s="1161"/>
      <c r="C417" s="1162"/>
      <c r="D417" s="1043"/>
      <c r="E417" s="1043"/>
      <c r="F417" s="1163"/>
      <c r="G417" s="1043"/>
      <c r="H417" s="1043"/>
      <c r="I417" s="1163"/>
    </row>
    <row r="418" spans="1:9" s="895" customFormat="1" ht="19.899999999999999" customHeight="1">
      <c r="A418" s="1043"/>
      <c r="B418" s="1161"/>
      <c r="C418" s="1162"/>
      <c r="D418" s="1043"/>
      <c r="E418" s="1043"/>
      <c r="F418" s="1163"/>
      <c r="G418" s="1043"/>
      <c r="H418" s="1043"/>
      <c r="I418" s="1163"/>
    </row>
    <row r="419" spans="1:9" s="895" customFormat="1" ht="19.899999999999999" customHeight="1">
      <c r="A419" s="1043"/>
      <c r="B419" s="1161"/>
      <c r="C419" s="1162"/>
      <c r="D419" s="1043"/>
      <c r="E419" s="1043"/>
      <c r="F419" s="1163"/>
      <c r="G419" s="1043"/>
      <c r="H419" s="1043"/>
      <c r="I419" s="1163"/>
    </row>
    <row r="420" spans="1:9" s="895" customFormat="1" ht="19.899999999999999" customHeight="1">
      <c r="A420" s="1043"/>
      <c r="B420" s="1161"/>
      <c r="C420" s="1162"/>
      <c r="D420" s="1043"/>
      <c r="E420" s="1043"/>
      <c r="F420" s="1163"/>
      <c r="G420" s="1043"/>
      <c r="H420" s="1043"/>
      <c r="I420" s="1163"/>
    </row>
    <row r="421" spans="1:9" s="895" customFormat="1" ht="19.899999999999999" customHeight="1">
      <c r="A421" s="1043"/>
      <c r="B421" s="1161"/>
      <c r="C421" s="1162"/>
      <c r="D421" s="1043"/>
      <c r="E421" s="1043"/>
      <c r="F421" s="1163"/>
      <c r="G421" s="1043"/>
      <c r="H421" s="1043"/>
      <c r="I421" s="1163"/>
    </row>
    <row r="422" spans="1:9" s="895" customFormat="1" ht="19.899999999999999" customHeight="1">
      <c r="A422" s="1043"/>
      <c r="B422" s="1161"/>
      <c r="C422" s="1162"/>
      <c r="D422" s="1043"/>
      <c r="E422" s="1043"/>
      <c r="F422" s="1163"/>
      <c r="G422" s="1043"/>
      <c r="H422" s="1043"/>
      <c r="I422" s="1163"/>
    </row>
    <row r="423" spans="1:9" s="895" customFormat="1" ht="19.899999999999999" customHeight="1">
      <c r="A423" s="1043"/>
      <c r="B423" s="1161"/>
      <c r="C423" s="1162"/>
      <c r="D423" s="1043"/>
      <c r="E423" s="1043"/>
      <c r="F423" s="1163"/>
      <c r="G423" s="1043"/>
      <c r="H423" s="1043"/>
      <c r="I423" s="1163"/>
    </row>
    <row r="424" spans="1:9" s="895" customFormat="1">
      <c r="A424" s="1043"/>
      <c r="B424" s="1161"/>
      <c r="C424" s="1162"/>
      <c r="D424" s="1043"/>
      <c r="E424" s="1043"/>
      <c r="F424" s="1163"/>
      <c r="G424" s="1043"/>
      <c r="H424" s="1043"/>
      <c r="I424" s="1163"/>
    </row>
    <row r="425" spans="1:9" s="895" customFormat="1" ht="19.899999999999999" customHeight="1">
      <c r="A425" s="1043"/>
      <c r="B425" s="1161"/>
      <c r="C425" s="1162"/>
      <c r="D425" s="1043"/>
      <c r="E425" s="1043"/>
      <c r="F425" s="1163"/>
      <c r="G425" s="1043"/>
      <c r="H425" s="1043"/>
      <c r="I425" s="1163"/>
    </row>
    <row r="426" spans="1:9" s="895" customFormat="1">
      <c r="A426" s="1043"/>
      <c r="B426" s="1161"/>
      <c r="C426" s="1162"/>
      <c r="D426" s="1043"/>
      <c r="E426" s="1043"/>
      <c r="F426" s="1163"/>
      <c r="G426" s="1043"/>
      <c r="H426" s="1043"/>
      <c r="I426" s="1163"/>
    </row>
    <row r="427" spans="1:9" s="895" customFormat="1" ht="19.899999999999999" customHeight="1">
      <c r="A427" s="1043"/>
      <c r="B427" s="1161"/>
      <c r="C427" s="1162"/>
      <c r="D427" s="1043"/>
      <c r="E427" s="1043"/>
      <c r="F427" s="1163"/>
      <c r="G427" s="1043"/>
      <c r="H427" s="1043"/>
      <c r="I427" s="1163"/>
    </row>
    <row r="428" spans="1:9" s="895" customFormat="1">
      <c r="A428" s="1043"/>
      <c r="B428" s="1161"/>
      <c r="C428" s="1162"/>
      <c r="D428" s="1043"/>
      <c r="E428" s="1043"/>
      <c r="F428" s="1163"/>
      <c r="G428" s="1043"/>
      <c r="H428" s="1043"/>
      <c r="I428" s="1163"/>
    </row>
    <row r="429" spans="1:9" s="895" customFormat="1">
      <c r="A429" s="1043"/>
      <c r="B429" s="1161"/>
      <c r="C429" s="1162"/>
      <c r="D429" s="1043"/>
      <c r="E429" s="1043"/>
      <c r="F429" s="1163"/>
      <c r="G429" s="1043"/>
      <c r="H429" s="1043"/>
      <c r="I429" s="1163"/>
    </row>
    <row r="430" spans="1:9" s="895" customFormat="1">
      <c r="A430" s="1043"/>
      <c r="B430" s="1161"/>
      <c r="C430" s="1162"/>
      <c r="D430" s="1043"/>
      <c r="E430" s="1043"/>
      <c r="F430" s="1163"/>
      <c r="G430" s="1043"/>
      <c r="H430" s="1043"/>
      <c r="I430" s="1163"/>
    </row>
    <row r="431" spans="1:9" s="895" customFormat="1" ht="19.899999999999999" customHeight="1">
      <c r="A431" s="1043"/>
      <c r="B431" s="1161"/>
      <c r="C431" s="1162"/>
      <c r="D431" s="1043"/>
      <c r="E431" s="1043"/>
      <c r="F431" s="1163"/>
      <c r="G431" s="1043"/>
      <c r="H431" s="1043"/>
      <c r="I431" s="1163"/>
    </row>
    <row r="432" spans="1:9" s="895" customFormat="1">
      <c r="A432" s="1043"/>
      <c r="B432" s="1161"/>
      <c r="C432" s="1162"/>
      <c r="D432" s="1043"/>
      <c r="E432" s="1043"/>
      <c r="F432" s="1163"/>
      <c r="G432" s="1043"/>
      <c r="H432" s="1043"/>
      <c r="I432" s="1163"/>
    </row>
    <row r="433" spans="1:9" s="895" customFormat="1" ht="19.899999999999999" customHeight="1">
      <c r="A433" s="1043"/>
      <c r="B433" s="1161"/>
      <c r="C433" s="1162"/>
      <c r="D433" s="1043"/>
      <c r="E433" s="1043"/>
      <c r="F433" s="1163"/>
      <c r="G433" s="1043"/>
      <c r="H433" s="1043"/>
      <c r="I433" s="1163"/>
    </row>
    <row r="434" spans="1:9" s="895" customFormat="1" ht="19.899999999999999" customHeight="1">
      <c r="A434" s="1043"/>
      <c r="B434" s="1161"/>
      <c r="C434" s="1162"/>
      <c r="D434" s="1043"/>
      <c r="E434" s="1043"/>
      <c r="F434" s="1163"/>
      <c r="G434" s="1043"/>
      <c r="H434" s="1043"/>
      <c r="I434" s="1163"/>
    </row>
    <row r="435" spans="1:9" s="895" customFormat="1">
      <c r="A435" s="1043"/>
      <c r="B435" s="1161"/>
      <c r="C435" s="1162"/>
      <c r="D435" s="1043"/>
      <c r="E435" s="1043"/>
      <c r="F435" s="1163"/>
      <c r="G435" s="1043"/>
      <c r="H435" s="1043"/>
      <c r="I435" s="1163"/>
    </row>
    <row r="436" spans="1:9" s="895" customFormat="1">
      <c r="A436" s="1043"/>
      <c r="B436" s="1161"/>
      <c r="C436" s="1162"/>
      <c r="D436" s="1043"/>
      <c r="E436" s="1043"/>
      <c r="F436" s="1163"/>
      <c r="G436" s="1043"/>
      <c r="H436" s="1043"/>
      <c r="I436" s="1163"/>
    </row>
    <row r="437" spans="1:9" s="895" customFormat="1">
      <c r="A437" s="1043"/>
      <c r="B437" s="1161"/>
      <c r="C437" s="1162"/>
      <c r="D437" s="1043"/>
      <c r="E437" s="1043"/>
      <c r="F437" s="1163"/>
      <c r="G437" s="1043"/>
      <c r="H437" s="1043"/>
      <c r="I437" s="1163"/>
    </row>
    <row r="438" spans="1:9" s="895" customFormat="1">
      <c r="A438" s="1043"/>
      <c r="B438" s="1161"/>
      <c r="C438" s="1162"/>
      <c r="D438" s="1043"/>
      <c r="E438" s="1043"/>
      <c r="F438" s="1163"/>
      <c r="G438" s="1043"/>
      <c r="H438" s="1043"/>
      <c r="I438" s="1163"/>
    </row>
    <row r="439" spans="1:9" s="895" customFormat="1">
      <c r="A439" s="1043"/>
      <c r="B439" s="1161"/>
      <c r="C439" s="1162"/>
      <c r="D439" s="1043"/>
      <c r="E439" s="1043"/>
      <c r="F439" s="1163"/>
      <c r="G439" s="1043"/>
      <c r="H439" s="1043"/>
      <c r="I439" s="1163"/>
    </row>
    <row r="440" spans="1:9" s="895" customFormat="1">
      <c r="A440" s="1043"/>
      <c r="B440" s="1161"/>
      <c r="C440" s="1162"/>
      <c r="D440" s="1043"/>
      <c r="E440" s="1043"/>
      <c r="F440" s="1163"/>
      <c r="G440" s="1043"/>
      <c r="H440" s="1043"/>
      <c r="I440" s="1163"/>
    </row>
    <row r="441" spans="1:9" s="895" customFormat="1">
      <c r="A441" s="1043"/>
      <c r="B441" s="1161"/>
      <c r="C441" s="1162"/>
      <c r="D441" s="1043"/>
      <c r="E441" s="1043"/>
      <c r="F441" s="1163"/>
      <c r="G441" s="1043"/>
      <c r="H441" s="1043"/>
      <c r="I441" s="1163"/>
    </row>
    <row r="442" spans="1:9" s="895" customFormat="1">
      <c r="A442" s="1043"/>
      <c r="B442" s="1161"/>
      <c r="C442" s="1162"/>
      <c r="D442" s="1043"/>
      <c r="E442" s="1043"/>
      <c r="F442" s="1163"/>
      <c r="G442" s="1043"/>
      <c r="H442" s="1043"/>
      <c r="I442" s="1163"/>
    </row>
    <row r="443" spans="1:9" s="895" customFormat="1" ht="19.899999999999999" customHeight="1">
      <c r="A443" s="1043"/>
      <c r="B443" s="1161"/>
      <c r="C443" s="1162"/>
      <c r="D443" s="1043"/>
      <c r="E443" s="1043"/>
      <c r="F443" s="1163"/>
      <c r="G443" s="1043"/>
      <c r="H443" s="1043"/>
      <c r="I443" s="1163"/>
    </row>
    <row r="444" spans="1:9" s="895" customFormat="1">
      <c r="A444" s="1043"/>
      <c r="B444" s="1161"/>
      <c r="C444" s="1162"/>
      <c r="D444" s="1043"/>
      <c r="E444" s="1043"/>
      <c r="F444" s="1163"/>
      <c r="G444" s="1043"/>
      <c r="H444" s="1043"/>
      <c r="I444" s="1163"/>
    </row>
    <row r="445" spans="1:9" s="895" customFormat="1">
      <c r="A445" s="1043"/>
      <c r="B445" s="1161"/>
      <c r="C445" s="1162"/>
      <c r="D445" s="1043"/>
      <c r="E445" s="1043"/>
      <c r="F445" s="1163"/>
      <c r="G445" s="1043"/>
      <c r="H445" s="1043"/>
      <c r="I445" s="1163"/>
    </row>
    <row r="446" spans="1:9" s="895" customFormat="1">
      <c r="A446" s="1043"/>
      <c r="B446" s="1161"/>
      <c r="C446" s="1162"/>
      <c r="D446" s="1043"/>
      <c r="E446" s="1043"/>
      <c r="F446" s="1163"/>
      <c r="G446" s="1043"/>
      <c r="H446" s="1043"/>
      <c r="I446" s="1163"/>
    </row>
    <row r="447" spans="1:9" s="895" customFormat="1">
      <c r="A447" s="1043"/>
      <c r="B447" s="1161"/>
      <c r="C447" s="1162"/>
      <c r="D447" s="1043"/>
      <c r="E447" s="1043"/>
      <c r="F447" s="1163"/>
      <c r="G447" s="1043"/>
      <c r="H447" s="1043"/>
      <c r="I447" s="1163"/>
    </row>
    <row r="448" spans="1:9" s="895" customFormat="1">
      <c r="A448" s="1043"/>
      <c r="B448" s="1161"/>
      <c r="C448" s="1162"/>
      <c r="D448" s="1043"/>
      <c r="E448" s="1043"/>
      <c r="F448" s="1163"/>
      <c r="G448" s="1043"/>
      <c r="H448" s="1043"/>
      <c r="I448" s="1163"/>
    </row>
    <row r="449" spans="1:9" s="895" customFormat="1">
      <c r="A449" s="1043"/>
      <c r="B449" s="1161"/>
      <c r="C449" s="1162"/>
      <c r="D449" s="1043"/>
      <c r="E449" s="1043"/>
      <c r="F449" s="1163"/>
      <c r="G449" s="1043"/>
      <c r="H449" s="1043"/>
      <c r="I449" s="1163"/>
    </row>
    <row r="450" spans="1:9" s="895" customFormat="1">
      <c r="A450" s="1043"/>
      <c r="B450" s="1161"/>
      <c r="C450" s="1162"/>
      <c r="D450" s="1043"/>
      <c r="E450" s="1043"/>
      <c r="F450" s="1163"/>
      <c r="G450" s="1043"/>
      <c r="H450" s="1043"/>
      <c r="I450" s="1163"/>
    </row>
    <row r="451" spans="1:9" s="895" customFormat="1">
      <c r="A451" s="1043"/>
      <c r="B451" s="1161"/>
      <c r="C451" s="1162"/>
      <c r="D451" s="1043"/>
      <c r="E451" s="1043"/>
      <c r="F451" s="1163"/>
      <c r="G451" s="1043"/>
      <c r="H451" s="1043"/>
      <c r="I451" s="1163"/>
    </row>
    <row r="452" spans="1:9" s="895" customFormat="1" ht="19.899999999999999" customHeight="1">
      <c r="A452" s="1043"/>
      <c r="B452" s="1161"/>
      <c r="C452" s="1162"/>
      <c r="D452" s="1043"/>
      <c r="E452" s="1043"/>
      <c r="F452" s="1163"/>
      <c r="G452" s="1043"/>
      <c r="H452" s="1043"/>
      <c r="I452" s="1163"/>
    </row>
    <row r="453" spans="1:9" s="895" customFormat="1">
      <c r="A453" s="1043"/>
      <c r="B453" s="1161"/>
      <c r="C453" s="1162"/>
      <c r="D453" s="1043"/>
      <c r="E453" s="1043"/>
      <c r="F453" s="1163"/>
      <c r="G453" s="1043"/>
      <c r="H453" s="1043"/>
      <c r="I453" s="1163"/>
    </row>
    <row r="454" spans="1:9" s="895" customFormat="1" ht="19.899999999999999" customHeight="1">
      <c r="A454" s="1043"/>
      <c r="B454" s="1161"/>
      <c r="C454" s="1162"/>
      <c r="D454" s="1043"/>
      <c r="E454" s="1043"/>
      <c r="F454" s="1163"/>
      <c r="G454" s="1043"/>
      <c r="H454" s="1043"/>
      <c r="I454" s="1163"/>
    </row>
    <row r="455" spans="1:9" s="895" customFormat="1">
      <c r="A455" s="1043"/>
      <c r="B455" s="1161"/>
      <c r="C455" s="1162"/>
      <c r="D455" s="1043"/>
      <c r="E455" s="1043"/>
      <c r="F455" s="1163"/>
      <c r="G455" s="1043"/>
      <c r="H455" s="1043"/>
      <c r="I455" s="1163"/>
    </row>
    <row r="456" spans="1:9" s="895" customFormat="1">
      <c r="A456" s="1043"/>
      <c r="B456" s="1161"/>
      <c r="C456" s="1162"/>
      <c r="D456" s="1043"/>
      <c r="E456" s="1043"/>
      <c r="F456" s="1163"/>
      <c r="G456" s="1043"/>
      <c r="H456" s="1043"/>
      <c r="I456" s="1163"/>
    </row>
    <row r="457" spans="1:9" s="895" customFormat="1">
      <c r="A457" s="1043"/>
      <c r="B457" s="1161"/>
      <c r="C457" s="1162"/>
      <c r="D457" s="1043"/>
      <c r="E457" s="1043"/>
      <c r="F457" s="1163"/>
      <c r="G457" s="1043"/>
      <c r="H457" s="1043"/>
      <c r="I457" s="1163"/>
    </row>
    <row r="458" spans="1:9" s="895" customFormat="1">
      <c r="A458" s="1043"/>
      <c r="B458" s="1161"/>
      <c r="C458" s="1162"/>
      <c r="D458" s="1043"/>
      <c r="E458" s="1043"/>
      <c r="F458" s="1163"/>
      <c r="G458" s="1043"/>
      <c r="H458" s="1043"/>
      <c r="I458" s="1163"/>
    </row>
    <row r="459" spans="1:9" s="895" customFormat="1">
      <c r="A459" s="1043"/>
      <c r="B459" s="1161"/>
      <c r="C459" s="1162"/>
      <c r="D459" s="1043"/>
      <c r="E459" s="1043"/>
      <c r="F459" s="1163"/>
      <c r="G459" s="1043"/>
      <c r="H459" s="1043"/>
      <c r="I459" s="1163"/>
    </row>
    <row r="460" spans="1:9" s="895" customFormat="1">
      <c r="A460" s="1043"/>
      <c r="B460" s="1161"/>
      <c r="C460" s="1162"/>
      <c r="D460" s="1043"/>
      <c r="E460" s="1043"/>
      <c r="F460" s="1163"/>
      <c r="G460" s="1043"/>
      <c r="H460" s="1043"/>
      <c r="I460" s="1163"/>
    </row>
    <row r="461" spans="1:9" s="895" customFormat="1">
      <c r="A461" s="1043"/>
      <c r="B461" s="1161"/>
      <c r="C461" s="1162"/>
      <c r="D461" s="1043"/>
      <c r="E461" s="1043"/>
      <c r="F461" s="1163"/>
      <c r="G461" s="1043"/>
      <c r="H461" s="1043"/>
      <c r="I461" s="1163"/>
    </row>
    <row r="462" spans="1:9" s="895" customFormat="1">
      <c r="A462" s="1043"/>
      <c r="B462" s="1161"/>
      <c r="C462" s="1162"/>
      <c r="D462" s="1043"/>
      <c r="E462" s="1043"/>
      <c r="F462" s="1163"/>
      <c r="G462" s="1043"/>
      <c r="H462" s="1043"/>
      <c r="I462" s="1163"/>
    </row>
    <row r="463" spans="1:9" s="895" customFormat="1">
      <c r="A463" s="1043"/>
      <c r="B463" s="1161"/>
      <c r="C463" s="1162"/>
      <c r="D463" s="1043"/>
      <c r="E463" s="1043"/>
      <c r="F463" s="1163"/>
      <c r="G463" s="1043"/>
      <c r="H463" s="1043"/>
      <c r="I463" s="1163"/>
    </row>
    <row r="464" spans="1:9" s="895" customFormat="1" ht="19.899999999999999" customHeight="1">
      <c r="A464" s="1043"/>
      <c r="B464" s="1161"/>
      <c r="C464" s="1162"/>
      <c r="D464" s="1043"/>
      <c r="E464" s="1043"/>
      <c r="F464" s="1163"/>
      <c r="G464" s="1043"/>
      <c r="H464" s="1043"/>
      <c r="I464" s="1163"/>
    </row>
    <row r="465" spans="1:9" s="895" customFormat="1">
      <c r="A465" s="1043"/>
      <c r="B465" s="1161"/>
      <c r="C465" s="1162"/>
      <c r="D465" s="1043"/>
      <c r="E465" s="1043"/>
      <c r="F465" s="1163"/>
      <c r="G465" s="1043"/>
      <c r="H465" s="1043"/>
      <c r="I465" s="1163"/>
    </row>
    <row r="466" spans="1:9" s="895" customFormat="1">
      <c r="A466" s="1043"/>
      <c r="B466" s="1161"/>
      <c r="C466" s="1162"/>
      <c r="D466" s="1043"/>
      <c r="E466" s="1043"/>
      <c r="F466" s="1163"/>
      <c r="G466" s="1043"/>
      <c r="H466" s="1043"/>
      <c r="I466" s="1163"/>
    </row>
    <row r="467" spans="1:9" s="895" customFormat="1">
      <c r="A467" s="1043"/>
      <c r="B467" s="1161"/>
      <c r="C467" s="1162"/>
      <c r="D467" s="1043"/>
      <c r="E467" s="1043"/>
      <c r="F467" s="1163"/>
      <c r="G467" s="1043"/>
      <c r="H467" s="1043"/>
      <c r="I467" s="1163"/>
    </row>
    <row r="468" spans="1:9" s="895" customFormat="1">
      <c r="A468" s="1043"/>
      <c r="B468" s="1161"/>
      <c r="C468" s="1162"/>
      <c r="D468" s="1043"/>
      <c r="E468" s="1043"/>
      <c r="F468" s="1163"/>
      <c r="G468" s="1043"/>
      <c r="H468" s="1043"/>
      <c r="I468" s="1163"/>
    </row>
    <row r="469" spans="1:9" s="895" customFormat="1" ht="19.899999999999999" customHeight="1">
      <c r="A469" s="1043"/>
      <c r="B469" s="1161"/>
      <c r="C469" s="1162"/>
      <c r="D469" s="1043"/>
      <c r="E469" s="1043"/>
      <c r="F469" s="1163"/>
      <c r="G469" s="1043"/>
      <c r="H469" s="1043"/>
      <c r="I469" s="1163"/>
    </row>
    <row r="470" spans="1:9" s="895" customFormat="1">
      <c r="A470" s="1043"/>
      <c r="B470" s="1161"/>
      <c r="C470" s="1162"/>
      <c r="D470" s="1043"/>
      <c r="E470" s="1043"/>
      <c r="F470" s="1163"/>
      <c r="G470" s="1043"/>
      <c r="H470" s="1043"/>
      <c r="I470" s="1163"/>
    </row>
    <row r="471" spans="1:9" s="895" customFormat="1">
      <c r="A471" s="1043"/>
      <c r="B471" s="1161"/>
      <c r="C471" s="1162"/>
      <c r="D471" s="1043"/>
      <c r="E471" s="1043"/>
      <c r="F471" s="1163"/>
      <c r="G471" s="1043"/>
      <c r="H471" s="1043"/>
      <c r="I471" s="1163"/>
    </row>
    <row r="472" spans="1:9" s="895" customFormat="1">
      <c r="A472" s="1043"/>
      <c r="B472" s="1161"/>
      <c r="C472" s="1162"/>
      <c r="D472" s="1043"/>
      <c r="E472" s="1043"/>
      <c r="F472" s="1163"/>
      <c r="G472" s="1043"/>
      <c r="H472" s="1043"/>
      <c r="I472" s="1163"/>
    </row>
    <row r="473" spans="1:9" s="895" customFormat="1" ht="19.899999999999999" customHeight="1">
      <c r="A473" s="1043"/>
      <c r="B473" s="1161"/>
      <c r="C473" s="1162"/>
      <c r="D473" s="1043"/>
      <c r="E473" s="1043"/>
      <c r="F473" s="1163"/>
      <c r="G473" s="1043"/>
      <c r="H473" s="1043"/>
      <c r="I473" s="1163"/>
    </row>
    <row r="474" spans="1:9" s="895" customFormat="1">
      <c r="A474" s="1043"/>
      <c r="B474" s="1161"/>
      <c r="C474" s="1162"/>
      <c r="D474" s="1043"/>
      <c r="E474" s="1043"/>
      <c r="F474" s="1163"/>
      <c r="G474" s="1043"/>
      <c r="H474" s="1043"/>
      <c r="I474" s="1163"/>
    </row>
    <row r="475" spans="1:9" s="895" customFormat="1" ht="19.899999999999999" customHeight="1">
      <c r="A475" s="1043"/>
      <c r="B475" s="1161"/>
      <c r="C475" s="1162"/>
      <c r="D475" s="1043"/>
      <c r="E475" s="1043"/>
      <c r="F475" s="1163"/>
      <c r="G475" s="1043"/>
      <c r="H475" s="1043"/>
      <c r="I475" s="1163"/>
    </row>
    <row r="476" spans="1:9" s="895" customFormat="1">
      <c r="A476" s="1043"/>
      <c r="B476" s="1161"/>
      <c r="C476" s="1162"/>
      <c r="D476" s="1043"/>
      <c r="E476" s="1043"/>
      <c r="F476" s="1163"/>
      <c r="G476" s="1043"/>
      <c r="H476" s="1043"/>
      <c r="I476" s="1163"/>
    </row>
    <row r="477" spans="1:9" s="895" customFormat="1" ht="19.899999999999999" customHeight="1">
      <c r="A477" s="1043"/>
      <c r="B477" s="1161"/>
      <c r="C477" s="1162"/>
      <c r="D477" s="1043"/>
      <c r="E477" s="1043"/>
      <c r="F477" s="1163"/>
      <c r="G477" s="1043"/>
      <c r="H477" s="1043"/>
      <c r="I477" s="1163"/>
    </row>
    <row r="478" spans="1:9" s="895" customFormat="1">
      <c r="A478" s="1043"/>
      <c r="B478" s="1161"/>
      <c r="C478" s="1162"/>
      <c r="D478" s="1043"/>
      <c r="E478" s="1043"/>
      <c r="F478" s="1163"/>
      <c r="G478" s="1043"/>
      <c r="H478" s="1043"/>
      <c r="I478" s="1163"/>
    </row>
    <row r="479" spans="1:9" s="895" customFormat="1">
      <c r="A479" s="1043"/>
      <c r="B479" s="1161"/>
      <c r="C479" s="1162"/>
      <c r="D479" s="1043"/>
      <c r="E479" s="1043"/>
      <c r="F479" s="1163"/>
      <c r="G479" s="1043"/>
      <c r="H479" s="1043"/>
      <c r="I479" s="1163"/>
    </row>
    <row r="480" spans="1:9" s="895" customFormat="1">
      <c r="A480" s="1043"/>
      <c r="B480" s="1161"/>
      <c r="C480" s="1162"/>
      <c r="D480" s="1043"/>
      <c r="E480" s="1043"/>
      <c r="F480" s="1163"/>
      <c r="G480" s="1043"/>
      <c r="H480" s="1043"/>
      <c r="I480" s="1163"/>
    </row>
    <row r="481" spans="1:9" s="895" customFormat="1" ht="19.899999999999999" customHeight="1">
      <c r="A481" s="1043"/>
      <c r="B481" s="1161"/>
      <c r="C481" s="1162"/>
      <c r="D481" s="1043"/>
      <c r="E481" s="1043"/>
      <c r="F481" s="1163"/>
      <c r="G481" s="1043"/>
      <c r="H481" s="1043"/>
      <c r="I481" s="1163"/>
    </row>
    <row r="482" spans="1:9" s="895" customFormat="1" ht="19.899999999999999" customHeight="1">
      <c r="A482" s="1043"/>
      <c r="B482" s="1161"/>
      <c r="C482" s="1162"/>
      <c r="D482" s="1043"/>
      <c r="E482" s="1043"/>
      <c r="F482" s="1163"/>
      <c r="G482" s="1043"/>
      <c r="H482" s="1043"/>
      <c r="I482" s="1163"/>
    </row>
    <row r="483" spans="1:9" s="895" customFormat="1" ht="19.899999999999999" customHeight="1">
      <c r="A483" s="1043"/>
      <c r="B483" s="1161"/>
      <c r="C483" s="1162"/>
      <c r="D483" s="1043"/>
      <c r="E483" s="1043"/>
      <c r="F483" s="1163"/>
      <c r="G483" s="1043"/>
      <c r="H483" s="1043"/>
      <c r="I483" s="1163"/>
    </row>
    <row r="484" spans="1:9" s="895" customFormat="1" ht="19.899999999999999" customHeight="1">
      <c r="A484" s="1043"/>
      <c r="B484" s="1161"/>
      <c r="C484" s="1162"/>
      <c r="D484" s="1043"/>
      <c r="E484" s="1043"/>
      <c r="F484" s="1163"/>
      <c r="G484" s="1043"/>
      <c r="H484" s="1043"/>
      <c r="I484" s="1163"/>
    </row>
    <row r="485" spans="1:9" s="895" customFormat="1">
      <c r="A485" s="1043"/>
      <c r="B485" s="1161"/>
      <c r="C485" s="1162"/>
      <c r="D485" s="1043"/>
      <c r="E485" s="1043"/>
      <c r="F485" s="1163"/>
      <c r="G485" s="1043"/>
      <c r="H485" s="1043"/>
      <c r="I485" s="1163"/>
    </row>
    <row r="486" spans="1:9" s="895" customFormat="1">
      <c r="A486" s="1043"/>
      <c r="B486" s="1161"/>
      <c r="C486" s="1162"/>
      <c r="D486" s="1043"/>
      <c r="E486" s="1043"/>
      <c r="F486" s="1163"/>
      <c r="G486" s="1043"/>
      <c r="H486" s="1043"/>
      <c r="I486" s="1163"/>
    </row>
    <row r="487" spans="1:9" s="895" customFormat="1">
      <c r="A487" s="1043"/>
      <c r="B487" s="1161"/>
      <c r="C487" s="1162"/>
      <c r="D487" s="1043"/>
      <c r="E487" s="1043"/>
      <c r="F487" s="1163"/>
      <c r="G487" s="1043"/>
      <c r="H487" s="1043"/>
      <c r="I487" s="1163"/>
    </row>
    <row r="488" spans="1:9" s="895" customFormat="1">
      <c r="A488" s="1164"/>
      <c r="B488" s="1165"/>
      <c r="C488" s="1165"/>
      <c r="D488" s="1164"/>
      <c r="E488" s="1164"/>
      <c r="F488" s="1166"/>
      <c r="G488" s="1164"/>
      <c r="H488" s="1164"/>
      <c r="I488" s="1166"/>
    </row>
    <row r="489" spans="1:9" s="895" customFormat="1">
      <c r="A489" s="1043"/>
      <c r="B489" s="1161"/>
      <c r="C489" s="1162"/>
      <c r="D489" s="1043"/>
      <c r="E489" s="1043"/>
      <c r="F489" s="1163"/>
      <c r="G489" s="1043"/>
      <c r="H489" s="1043"/>
      <c r="I489" s="1163"/>
    </row>
    <row r="490" spans="1:9" s="895" customFormat="1">
      <c r="A490" s="1043"/>
      <c r="B490" s="1161"/>
      <c r="C490" s="1162"/>
      <c r="D490" s="1043"/>
      <c r="E490" s="1043"/>
      <c r="F490" s="1163"/>
      <c r="G490" s="1043"/>
      <c r="H490" s="1043"/>
      <c r="I490" s="1163"/>
    </row>
    <row r="491" spans="1:9" s="895" customFormat="1">
      <c r="A491" s="1043"/>
      <c r="B491" s="1161"/>
      <c r="C491" s="1162"/>
      <c r="D491" s="1043"/>
      <c r="E491" s="1043"/>
      <c r="F491" s="1163"/>
      <c r="G491" s="1043"/>
      <c r="H491" s="1043"/>
      <c r="I491" s="1163"/>
    </row>
    <row r="492" spans="1:9" s="895" customFormat="1" ht="19.899999999999999" customHeight="1">
      <c r="A492" s="1043"/>
      <c r="B492" s="1161"/>
      <c r="C492" s="1162"/>
      <c r="D492" s="1043"/>
      <c r="E492" s="1043"/>
      <c r="F492" s="1163"/>
      <c r="G492" s="1043"/>
      <c r="H492" s="1043"/>
      <c r="I492" s="1163"/>
    </row>
    <row r="493" spans="1:9" s="895" customFormat="1">
      <c r="A493" s="1043"/>
      <c r="B493" s="1161"/>
      <c r="C493" s="1162"/>
      <c r="D493" s="1043"/>
      <c r="E493" s="1043"/>
      <c r="F493" s="1163"/>
      <c r="G493" s="1043"/>
      <c r="H493" s="1043"/>
      <c r="I493" s="1163"/>
    </row>
    <row r="494" spans="1:9" s="895" customFormat="1">
      <c r="A494" s="1043"/>
      <c r="B494" s="1161"/>
      <c r="C494" s="1162"/>
      <c r="D494" s="1043"/>
      <c r="E494" s="1043"/>
      <c r="F494" s="1163"/>
      <c r="G494" s="1043"/>
      <c r="H494" s="1043"/>
      <c r="I494" s="1163"/>
    </row>
    <row r="495" spans="1:9" s="895" customFormat="1">
      <c r="A495" s="1043"/>
      <c r="B495" s="1161"/>
      <c r="C495" s="1162"/>
      <c r="D495" s="1043"/>
      <c r="E495" s="1043"/>
      <c r="F495" s="1163"/>
      <c r="G495" s="1043"/>
      <c r="H495" s="1043"/>
      <c r="I495" s="1163"/>
    </row>
    <row r="496" spans="1:9" s="895" customFormat="1">
      <c r="A496" s="1043"/>
      <c r="B496" s="1161"/>
      <c r="C496" s="1162"/>
      <c r="D496" s="1043"/>
      <c r="E496" s="1043"/>
      <c r="F496" s="1163"/>
      <c r="G496" s="1043"/>
      <c r="H496" s="1043"/>
      <c r="I496" s="1163"/>
    </row>
    <row r="497" spans="1:9" s="895" customFormat="1">
      <c r="A497" s="1043"/>
      <c r="B497" s="1161"/>
      <c r="C497" s="1162"/>
      <c r="D497" s="1043"/>
      <c r="E497" s="1043"/>
      <c r="F497" s="1163"/>
      <c r="G497" s="1043"/>
      <c r="H497" s="1043"/>
      <c r="I497" s="1163"/>
    </row>
    <row r="498" spans="1:9" s="895" customFormat="1">
      <c r="A498" s="1043"/>
      <c r="B498" s="1161"/>
      <c r="C498" s="1162"/>
      <c r="D498" s="1043"/>
      <c r="E498" s="1043"/>
      <c r="F498" s="1163"/>
      <c r="G498" s="1043"/>
      <c r="H498" s="1043"/>
      <c r="I498" s="1163"/>
    </row>
    <row r="499" spans="1:9" s="895" customFormat="1" ht="19.899999999999999" customHeight="1">
      <c r="A499" s="1043"/>
      <c r="B499" s="1161"/>
      <c r="C499" s="1162"/>
      <c r="D499" s="1043"/>
      <c r="E499" s="1043"/>
      <c r="F499" s="1163"/>
      <c r="G499" s="1043"/>
      <c r="H499" s="1043"/>
      <c r="I499" s="1163"/>
    </row>
    <row r="500" spans="1:9" s="895" customFormat="1" ht="19.899999999999999" customHeight="1">
      <c r="A500" s="1043"/>
      <c r="B500" s="1161"/>
      <c r="C500" s="1162"/>
      <c r="D500" s="1043"/>
      <c r="E500" s="1043"/>
      <c r="F500" s="1163"/>
      <c r="G500" s="1043"/>
      <c r="H500" s="1043"/>
      <c r="I500" s="1163"/>
    </row>
    <row r="501" spans="1:9" s="895" customFormat="1">
      <c r="A501" s="1043"/>
      <c r="B501" s="1161"/>
      <c r="C501" s="1162"/>
      <c r="D501" s="1043"/>
      <c r="E501" s="1043"/>
      <c r="F501" s="1163"/>
      <c r="G501" s="1043"/>
      <c r="H501" s="1043"/>
      <c r="I501" s="1163"/>
    </row>
    <row r="502" spans="1:9" s="895" customFormat="1">
      <c r="A502" s="1043"/>
      <c r="B502" s="1161"/>
      <c r="C502" s="1162"/>
      <c r="D502" s="1043"/>
      <c r="E502" s="1043"/>
      <c r="F502" s="1163"/>
      <c r="G502" s="1043"/>
      <c r="H502" s="1043"/>
      <c r="I502" s="1163"/>
    </row>
    <row r="503" spans="1:9" s="895" customFormat="1">
      <c r="A503" s="1043"/>
      <c r="B503" s="1161"/>
      <c r="C503" s="1162"/>
      <c r="D503" s="1043"/>
      <c r="E503" s="1043"/>
      <c r="F503" s="1163"/>
      <c r="G503" s="1043"/>
      <c r="H503" s="1043"/>
      <c r="I503" s="1163"/>
    </row>
    <row r="504" spans="1:9" s="895" customFormat="1" ht="19.899999999999999" customHeight="1">
      <c r="A504" s="1043"/>
      <c r="B504" s="1161"/>
      <c r="C504" s="1162"/>
      <c r="D504" s="1043"/>
      <c r="E504" s="1043"/>
      <c r="F504" s="1163"/>
      <c r="G504" s="1043"/>
      <c r="H504" s="1043"/>
      <c r="I504" s="1163"/>
    </row>
    <row r="505" spans="1:9" s="895" customFormat="1">
      <c r="A505" s="1043"/>
      <c r="B505" s="1161"/>
      <c r="C505" s="1162"/>
      <c r="D505" s="1043"/>
      <c r="E505" s="1043"/>
      <c r="F505" s="1163"/>
      <c r="G505" s="1043"/>
      <c r="H505" s="1043"/>
      <c r="I505" s="1163"/>
    </row>
    <row r="506" spans="1:9" s="895" customFormat="1" ht="19.899999999999999" customHeight="1">
      <c r="A506" s="1043"/>
      <c r="B506" s="1161"/>
      <c r="C506" s="1162"/>
      <c r="D506" s="1043"/>
      <c r="E506" s="1043"/>
      <c r="F506" s="1163"/>
      <c r="G506" s="1043"/>
      <c r="H506" s="1043"/>
      <c r="I506" s="1163"/>
    </row>
    <row r="507" spans="1:9" s="895" customFormat="1">
      <c r="A507" s="1043"/>
      <c r="B507" s="1161"/>
      <c r="C507" s="1162"/>
      <c r="D507" s="1043"/>
      <c r="E507" s="1043"/>
      <c r="F507" s="1163"/>
      <c r="G507" s="1043"/>
      <c r="H507" s="1043"/>
      <c r="I507" s="1163"/>
    </row>
    <row r="508" spans="1:9" s="895" customFormat="1">
      <c r="A508" s="1043"/>
      <c r="B508" s="1161"/>
      <c r="C508" s="1162"/>
      <c r="D508" s="1043"/>
      <c r="E508" s="1043"/>
      <c r="F508" s="1163"/>
      <c r="G508" s="1043"/>
      <c r="H508" s="1043"/>
      <c r="I508" s="1163"/>
    </row>
    <row r="509" spans="1:9" s="895" customFormat="1">
      <c r="A509" s="1043"/>
      <c r="B509" s="1161"/>
      <c r="C509" s="1162"/>
      <c r="D509" s="1043"/>
      <c r="E509" s="1043"/>
      <c r="F509" s="1163"/>
      <c r="G509" s="1043"/>
      <c r="H509" s="1043"/>
      <c r="I509" s="1163"/>
    </row>
    <row r="510" spans="1:9" s="895" customFormat="1" ht="19.899999999999999" customHeight="1">
      <c r="A510" s="1043"/>
      <c r="B510" s="1161"/>
      <c r="C510" s="1162"/>
      <c r="D510" s="1043"/>
      <c r="E510" s="1043"/>
      <c r="F510" s="1163"/>
      <c r="G510" s="1043"/>
      <c r="H510" s="1043"/>
      <c r="I510" s="1163"/>
    </row>
    <row r="511" spans="1:9" s="895" customFormat="1">
      <c r="A511" s="1164"/>
      <c r="B511" s="1165"/>
      <c r="C511" s="1165"/>
      <c r="D511" s="1164"/>
      <c r="E511" s="1164"/>
      <c r="F511" s="1166"/>
      <c r="G511" s="1164"/>
      <c r="H511" s="1164"/>
      <c r="I511" s="1166"/>
    </row>
    <row r="512" spans="1:9" s="895" customFormat="1">
      <c r="A512" s="1043"/>
      <c r="B512" s="1161"/>
      <c r="C512" s="1162"/>
      <c r="D512" s="1043"/>
      <c r="E512" s="1043"/>
      <c r="F512" s="1163"/>
      <c r="G512" s="1043"/>
      <c r="H512" s="1043"/>
      <c r="I512" s="1163"/>
    </row>
    <row r="513" spans="1:9" s="895" customFormat="1">
      <c r="A513" s="1043"/>
      <c r="B513" s="1161"/>
      <c r="C513" s="1162"/>
      <c r="D513" s="1043"/>
      <c r="E513" s="1043"/>
      <c r="F513" s="1163"/>
      <c r="G513" s="1043"/>
      <c r="H513" s="1043"/>
      <c r="I513" s="1163"/>
    </row>
    <row r="514" spans="1:9" s="895" customFormat="1">
      <c r="A514" s="1043"/>
      <c r="B514" s="1161"/>
      <c r="C514" s="1162"/>
      <c r="D514" s="1043"/>
      <c r="E514" s="1043"/>
      <c r="F514" s="1163"/>
      <c r="G514" s="1043"/>
      <c r="H514" s="1043"/>
      <c r="I514" s="1163"/>
    </row>
    <row r="515" spans="1:9" s="895" customFormat="1">
      <c r="A515" s="1043"/>
      <c r="B515" s="1161"/>
      <c r="C515" s="1162"/>
      <c r="D515" s="1043"/>
      <c r="E515" s="1043"/>
      <c r="F515" s="1163"/>
      <c r="G515" s="1043"/>
      <c r="H515" s="1043"/>
      <c r="I515" s="1163"/>
    </row>
    <row r="516" spans="1:9" s="895" customFormat="1" ht="19.899999999999999" customHeight="1">
      <c r="A516" s="1043"/>
      <c r="B516" s="1161"/>
      <c r="C516" s="1162"/>
      <c r="D516" s="1043"/>
      <c r="E516" s="1043"/>
      <c r="F516" s="1163"/>
      <c r="G516" s="1043"/>
      <c r="H516" s="1043"/>
      <c r="I516" s="1163"/>
    </row>
    <row r="517" spans="1:9" s="895" customFormat="1" ht="19.899999999999999" customHeight="1">
      <c r="A517" s="1043"/>
      <c r="B517" s="1161"/>
      <c r="C517" s="1162"/>
      <c r="D517" s="1043"/>
      <c r="E517" s="1043"/>
      <c r="F517" s="1163"/>
      <c r="G517" s="1043"/>
      <c r="H517" s="1043"/>
      <c r="I517" s="1163"/>
    </row>
    <row r="518" spans="1:9" s="895" customFormat="1" ht="19.899999999999999" customHeight="1">
      <c r="A518" s="1043"/>
      <c r="B518" s="1161"/>
      <c r="C518" s="1162"/>
      <c r="D518" s="1043"/>
      <c r="E518" s="1043"/>
      <c r="F518" s="1163"/>
      <c r="G518" s="1043"/>
      <c r="H518" s="1043"/>
      <c r="I518" s="1163"/>
    </row>
    <row r="519" spans="1:9" s="895" customFormat="1" ht="19.899999999999999" customHeight="1">
      <c r="A519" s="1043"/>
      <c r="B519" s="1161"/>
      <c r="C519" s="1162"/>
      <c r="D519" s="1043"/>
      <c r="E519" s="1043"/>
      <c r="F519" s="1163"/>
      <c r="G519" s="1043"/>
      <c r="H519" s="1043"/>
      <c r="I519" s="1163"/>
    </row>
    <row r="520" spans="1:9" s="895" customFormat="1" ht="19.899999999999999" customHeight="1">
      <c r="A520" s="1043"/>
      <c r="B520" s="1161"/>
      <c r="C520" s="1162"/>
      <c r="D520" s="1043"/>
      <c r="E520" s="1043"/>
      <c r="F520" s="1163"/>
      <c r="G520" s="1043"/>
      <c r="H520" s="1043"/>
      <c r="I520" s="1163"/>
    </row>
    <row r="521" spans="1:9" s="895" customFormat="1" ht="19.899999999999999" customHeight="1">
      <c r="A521" s="1043"/>
      <c r="B521" s="1161"/>
      <c r="C521" s="1162"/>
      <c r="D521" s="1043"/>
      <c r="E521" s="1043"/>
      <c r="F521" s="1163"/>
      <c r="G521" s="1043"/>
      <c r="H521" s="1043"/>
      <c r="I521" s="1163"/>
    </row>
    <row r="522" spans="1:9" s="895" customFormat="1">
      <c r="A522" s="1043"/>
      <c r="B522" s="1161"/>
      <c r="C522" s="1162"/>
      <c r="D522" s="1043"/>
      <c r="E522" s="1043"/>
      <c r="F522" s="1163"/>
      <c r="G522" s="1043"/>
      <c r="H522" s="1043"/>
      <c r="I522" s="1163"/>
    </row>
    <row r="523" spans="1:9" s="895" customFormat="1" ht="19.899999999999999" customHeight="1">
      <c r="A523" s="1043"/>
      <c r="B523" s="1161"/>
      <c r="C523" s="1162"/>
      <c r="D523" s="1043"/>
      <c r="E523" s="1043"/>
      <c r="F523" s="1163"/>
      <c r="G523" s="1043"/>
      <c r="H523" s="1043"/>
      <c r="I523" s="1163"/>
    </row>
    <row r="524" spans="1:9" s="895" customFormat="1" ht="19.899999999999999" customHeight="1">
      <c r="A524" s="1043"/>
      <c r="B524" s="1161"/>
      <c r="C524" s="1162"/>
      <c r="D524" s="1043"/>
      <c r="E524" s="1043"/>
      <c r="F524" s="1163"/>
      <c r="G524" s="1043"/>
      <c r="H524" s="1043"/>
      <c r="I524" s="1163"/>
    </row>
    <row r="525" spans="1:9" s="895" customFormat="1" ht="19.899999999999999" customHeight="1">
      <c r="A525" s="1043"/>
      <c r="B525" s="1161"/>
      <c r="C525" s="1162"/>
      <c r="D525" s="1043"/>
      <c r="E525" s="1043"/>
      <c r="F525" s="1163"/>
      <c r="G525" s="1043"/>
      <c r="H525" s="1043"/>
      <c r="I525" s="1163"/>
    </row>
    <row r="526" spans="1:9" s="895" customFormat="1" ht="19.899999999999999" customHeight="1">
      <c r="A526" s="1043"/>
      <c r="B526" s="1161"/>
      <c r="C526" s="1162"/>
      <c r="D526" s="1043"/>
      <c r="E526" s="1043"/>
      <c r="F526" s="1163"/>
      <c r="G526" s="1043"/>
      <c r="H526" s="1043"/>
      <c r="I526" s="1163"/>
    </row>
    <row r="527" spans="1:9" s="895" customFormat="1" ht="19.899999999999999" customHeight="1">
      <c r="A527" s="1043"/>
      <c r="B527" s="1161"/>
      <c r="C527" s="1162"/>
      <c r="D527" s="1043"/>
      <c r="E527" s="1043"/>
      <c r="F527" s="1163"/>
      <c r="G527" s="1043"/>
      <c r="H527" s="1043"/>
      <c r="I527" s="1163"/>
    </row>
    <row r="528" spans="1:9" s="895" customFormat="1" ht="19.899999999999999" customHeight="1">
      <c r="A528" s="1043"/>
      <c r="B528" s="1161"/>
      <c r="C528" s="1162"/>
      <c r="D528" s="1043"/>
      <c r="E528" s="1043"/>
      <c r="F528" s="1163"/>
      <c r="G528" s="1043"/>
      <c r="H528" s="1043"/>
      <c r="I528" s="1163"/>
    </row>
    <row r="529" spans="1:9" s="895" customFormat="1">
      <c r="A529" s="1043"/>
      <c r="B529" s="1161"/>
      <c r="C529" s="1162"/>
      <c r="D529" s="1043"/>
      <c r="E529" s="1043"/>
      <c r="F529" s="1163"/>
      <c r="G529" s="1043"/>
      <c r="H529" s="1043"/>
      <c r="I529" s="1163"/>
    </row>
    <row r="530" spans="1:9" s="895" customFormat="1" ht="19.899999999999999" customHeight="1">
      <c r="A530" s="1043"/>
      <c r="B530" s="1161"/>
      <c r="C530" s="1162"/>
      <c r="D530" s="1043"/>
      <c r="E530" s="1043"/>
      <c r="F530" s="1163"/>
      <c r="G530" s="1043"/>
      <c r="H530" s="1043"/>
      <c r="I530" s="1163"/>
    </row>
    <row r="531" spans="1:9" s="895" customFormat="1">
      <c r="A531" s="1043"/>
      <c r="B531" s="1161"/>
      <c r="C531" s="1162"/>
      <c r="D531" s="1043"/>
      <c r="E531" s="1043"/>
      <c r="F531" s="1163"/>
      <c r="G531" s="1043"/>
      <c r="H531" s="1043"/>
      <c r="I531" s="1163"/>
    </row>
    <row r="532" spans="1:9" s="895" customFormat="1">
      <c r="A532" s="1043"/>
      <c r="B532" s="1161"/>
      <c r="C532" s="1162"/>
      <c r="D532" s="1043"/>
      <c r="E532" s="1043"/>
      <c r="F532" s="1163"/>
      <c r="G532" s="1043"/>
      <c r="H532" s="1043"/>
      <c r="I532" s="1163"/>
    </row>
    <row r="533" spans="1:9" s="895" customFormat="1">
      <c r="A533" s="1043"/>
      <c r="B533" s="1161"/>
      <c r="C533" s="1162"/>
      <c r="D533" s="1043"/>
      <c r="E533" s="1043"/>
      <c r="F533" s="1163"/>
      <c r="G533" s="1043"/>
      <c r="H533" s="1043"/>
      <c r="I533" s="1163"/>
    </row>
    <row r="534" spans="1:9" s="895" customFormat="1">
      <c r="A534" s="1043"/>
      <c r="B534" s="1161"/>
      <c r="C534" s="1162"/>
      <c r="D534" s="1043"/>
      <c r="E534" s="1043"/>
      <c r="F534" s="1163"/>
      <c r="G534" s="1043"/>
      <c r="H534" s="1043"/>
      <c r="I534" s="1163"/>
    </row>
    <row r="535" spans="1:9" s="895" customFormat="1">
      <c r="A535" s="1043"/>
      <c r="B535" s="1161"/>
      <c r="C535" s="1162"/>
      <c r="D535" s="1043"/>
      <c r="E535" s="1043"/>
      <c r="F535" s="1163"/>
      <c r="G535" s="1043"/>
      <c r="H535" s="1043"/>
      <c r="I535" s="1163"/>
    </row>
    <row r="536" spans="1:9" s="895" customFormat="1" ht="19.899999999999999" customHeight="1">
      <c r="A536" s="1043"/>
      <c r="B536" s="1161"/>
      <c r="C536" s="1162"/>
      <c r="D536" s="1043"/>
      <c r="E536" s="1043"/>
      <c r="F536" s="1163"/>
      <c r="G536" s="1043"/>
      <c r="H536" s="1043"/>
      <c r="I536" s="1163"/>
    </row>
    <row r="537" spans="1:9" s="895" customFormat="1" ht="19.899999999999999" customHeight="1">
      <c r="A537" s="1043"/>
      <c r="B537" s="1161"/>
      <c r="C537" s="1162"/>
      <c r="D537" s="1043"/>
      <c r="E537" s="1043"/>
      <c r="F537" s="1163"/>
      <c r="G537" s="1043"/>
      <c r="H537" s="1043"/>
      <c r="I537" s="1163"/>
    </row>
    <row r="538" spans="1:9" s="895" customFormat="1" ht="19.899999999999999" customHeight="1">
      <c r="A538" s="1043"/>
      <c r="B538" s="1161"/>
      <c r="C538" s="1162"/>
      <c r="D538" s="1043"/>
      <c r="E538" s="1043"/>
      <c r="F538" s="1163"/>
      <c r="G538" s="1043"/>
      <c r="H538" s="1043"/>
      <c r="I538" s="1163"/>
    </row>
    <row r="539" spans="1:9" s="895" customFormat="1" ht="19.899999999999999" customHeight="1">
      <c r="A539" s="1043"/>
      <c r="B539" s="1161"/>
      <c r="C539" s="1162"/>
      <c r="D539" s="1043"/>
      <c r="E539" s="1043"/>
      <c r="F539" s="1163"/>
      <c r="G539" s="1043"/>
      <c r="H539" s="1043"/>
      <c r="I539" s="1163"/>
    </row>
    <row r="540" spans="1:9" s="895" customFormat="1" ht="19.899999999999999" customHeight="1">
      <c r="A540" s="1043"/>
      <c r="B540" s="1161"/>
      <c r="C540" s="1162"/>
      <c r="D540" s="1043"/>
      <c r="E540" s="1043"/>
      <c r="F540" s="1163"/>
      <c r="G540" s="1043"/>
      <c r="H540" s="1043"/>
      <c r="I540" s="1163"/>
    </row>
    <row r="541" spans="1:9" s="895" customFormat="1">
      <c r="A541" s="1043"/>
      <c r="B541" s="1161"/>
      <c r="C541" s="1162"/>
      <c r="D541" s="1043"/>
      <c r="E541" s="1043"/>
      <c r="F541" s="1163"/>
      <c r="G541" s="1043"/>
      <c r="H541" s="1043"/>
      <c r="I541" s="1163"/>
    </row>
    <row r="542" spans="1:9" s="895" customFormat="1">
      <c r="A542" s="1043"/>
      <c r="B542" s="1161"/>
      <c r="C542" s="1162"/>
      <c r="D542" s="1043"/>
      <c r="E542" s="1043"/>
      <c r="F542" s="1163"/>
      <c r="G542" s="1043"/>
      <c r="H542" s="1043"/>
      <c r="I542" s="1163"/>
    </row>
    <row r="543" spans="1:9" s="895" customFormat="1">
      <c r="A543" s="1043"/>
      <c r="B543" s="1161"/>
      <c r="C543" s="1162"/>
      <c r="D543" s="1043"/>
      <c r="E543" s="1043"/>
      <c r="F543" s="1163"/>
      <c r="G543" s="1043"/>
      <c r="H543" s="1043"/>
      <c r="I543" s="1163"/>
    </row>
    <row r="544" spans="1:9" s="895" customFormat="1">
      <c r="A544" s="1043"/>
      <c r="B544" s="1161"/>
      <c r="C544" s="1162"/>
      <c r="D544" s="1043"/>
      <c r="E544" s="1043"/>
      <c r="F544" s="1163"/>
      <c r="G544" s="1043"/>
      <c r="H544" s="1043"/>
      <c r="I544" s="1163"/>
    </row>
    <row r="545" spans="1:9" s="895" customFormat="1" ht="19.899999999999999" customHeight="1">
      <c r="A545" s="1043"/>
      <c r="B545" s="1161"/>
      <c r="C545" s="1162"/>
      <c r="D545" s="1043"/>
      <c r="E545" s="1043"/>
      <c r="F545" s="1163"/>
      <c r="G545" s="1043"/>
      <c r="H545" s="1043"/>
      <c r="I545" s="1163"/>
    </row>
    <row r="546" spans="1:9" s="895" customFormat="1">
      <c r="A546" s="1043"/>
      <c r="B546" s="1161"/>
      <c r="C546" s="1162"/>
      <c r="D546" s="1043"/>
      <c r="E546" s="1043"/>
      <c r="F546" s="1163"/>
      <c r="G546" s="1043"/>
      <c r="H546" s="1043"/>
      <c r="I546" s="1163"/>
    </row>
    <row r="547" spans="1:9" s="895" customFormat="1">
      <c r="A547" s="1043"/>
      <c r="B547" s="1161"/>
      <c r="C547" s="1162"/>
      <c r="D547" s="1043"/>
      <c r="E547" s="1043"/>
      <c r="F547" s="1163"/>
      <c r="G547" s="1043"/>
      <c r="H547" s="1043"/>
      <c r="I547" s="1163"/>
    </row>
    <row r="548" spans="1:9" s="895" customFormat="1">
      <c r="A548" s="1043"/>
      <c r="B548" s="1161"/>
      <c r="C548" s="1162"/>
      <c r="D548" s="1043"/>
      <c r="E548" s="1043"/>
      <c r="F548" s="1163"/>
      <c r="G548" s="1043"/>
      <c r="H548" s="1043"/>
      <c r="I548" s="1163"/>
    </row>
    <row r="549" spans="1:9" s="895" customFormat="1">
      <c r="A549" s="1043"/>
      <c r="B549" s="1161"/>
      <c r="C549" s="1162"/>
      <c r="D549" s="1043"/>
      <c r="E549" s="1043"/>
      <c r="F549" s="1163"/>
      <c r="G549" s="1043"/>
      <c r="H549" s="1043"/>
      <c r="I549" s="1163"/>
    </row>
    <row r="550" spans="1:9" s="895" customFormat="1">
      <c r="A550" s="1043"/>
      <c r="B550" s="1161"/>
      <c r="C550" s="1162"/>
      <c r="D550" s="1043"/>
      <c r="E550" s="1043"/>
      <c r="F550" s="1163"/>
      <c r="G550" s="1043"/>
      <c r="H550" s="1043"/>
      <c r="I550" s="1163"/>
    </row>
    <row r="551" spans="1:9" s="895" customFormat="1" ht="19.899999999999999" customHeight="1">
      <c r="A551" s="1043"/>
      <c r="B551" s="1161"/>
      <c r="C551" s="1162"/>
      <c r="D551" s="1043"/>
      <c r="E551" s="1043"/>
      <c r="F551" s="1163"/>
      <c r="G551" s="1043"/>
      <c r="H551" s="1043"/>
      <c r="I551" s="1163"/>
    </row>
    <row r="552" spans="1:9" s="895" customFormat="1" ht="19.899999999999999" customHeight="1">
      <c r="A552" s="1043"/>
      <c r="B552" s="1161"/>
      <c r="C552" s="1162"/>
      <c r="D552" s="1043"/>
      <c r="E552" s="1043"/>
      <c r="F552" s="1163"/>
      <c r="G552" s="1043"/>
      <c r="H552" s="1043"/>
      <c r="I552" s="1163"/>
    </row>
    <row r="553" spans="1:9" s="895" customFormat="1">
      <c r="A553" s="2135" t="s">
        <v>9</v>
      </c>
      <c r="B553" s="2135"/>
      <c r="C553" s="2135"/>
      <c r="D553" s="2135"/>
      <c r="E553" s="2135"/>
      <c r="F553" s="1167">
        <f>F511+F488+F386+F308+F297+F293+F288+F281+F277+F270+F249+F243+F134+F84+F66+F46+F44+F32+F9</f>
        <v>8634777767</v>
      </c>
      <c r="G553" s="1168" t="s">
        <v>244</v>
      </c>
      <c r="H553" s="1169"/>
      <c r="I553" s="1167">
        <f>I511+I488+I386+I308+I297+I293+I288+I281+I277+I270+I249+I243+I134+I84+I66+I46+I44+I32+I9</f>
        <v>9831317556</v>
      </c>
    </row>
    <row r="554" spans="1:9" s="895" customFormat="1">
      <c r="A554" s="13"/>
      <c r="B554" s="13"/>
      <c r="C554" s="13"/>
      <c r="D554" s="13"/>
      <c r="E554" s="16"/>
      <c r="F554" s="13"/>
      <c r="G554" s="16"/>
      <c r="H554" s="16"/>
      <c r="I554" s="13"/>
    </row>
    <row r="555" spans="1:9" s="895" customFormat="1">
      <c r="A555" s="13"/>
      <c r="B555" s="13"/>
      <c r="C555" s="13"/>
      <c r="D555" s="13"/>
      <c r="E555" s="16"/>
      <c r="F555" s="13"/>
      <c r="G555" s="16"/>
      <c r="H555" s="16"/>
      <c r="I555" s="13"/>
    </row>
    <row r="556" spans="1:9" s="13" customFormat="1" ht="19.899999999999999" customHeight="1">
      <c r="E556" s="16"/>
      <c r="G556" s="16"/>
      <c r="H556" s="16"/>
    </row>
    <row r="557" spans="1:9" s="13" customFormat="1">
      <c r="A557" s="425"/>
      <c r="B557" s="425"/>
      <c r="C557" s="425"/>
      <c r="D557" s="425"/>
      <c r="E557" s="16"/>
      <c r="G557" s="16"/>
      <c r="H557" s="16"/>
    </row>
    <row r="558" spans="1:9" s="13" customFormat="1">
      <c r="A558" s="425"/>
      <c r="B558" s="425"/>
      <c r="C558" s="425"/>
      <c r="D558" s="425"/>
      <c r="E558" s="16"/>
      <c r="G558" s="16"/>
      <c r="H558" s="16"/>
    </row>
    <row r="559" spans="1:9" s="13" customFormat="1">
      <c r="A559" s="425"/>
      <c r="B559" s="425"/>
      <c r="C559" s="425"/>
      <c r="D559" s="425"/>
      <c r="E559" s="16"/>
      <c r="G559" s="16"/>
      <c r="H559" s="16"/>
    </row>
  </sheetData>
  <mergeCells count="7">
    <mergeCell ref="G3:G4"/>
    <mergeCell ref="H3:I3"/>
    <mergeCell ref="A553:E553"/>
    <mergeCell ref="A3:A4"/>
    <mergeCell ref="B3:B4"/>
    <mergeCell ref="C3:C4"/>
    <mergeCell ref="D3:F3"/>
  </mergeCells>
  <pageMargins left="0.78740157480314965" right="0.78740157480314965" top="0.98425196850393704" bottom="0.78740157480314965" header="0.31496062992125984" footer="0.31496062992125984"/>
  <pageSetup paperSize="10000" scale="65" orientation="landscape" horizontalDpi="4294967292" verticalDpi="0" r:id="rId1"/>
  <headerFooter>
    <oddFooter>&amp;L&amp;"-,Bold"&amp;12&amp;K03-024&amp;N RKPD Prov. Jambi Tahun 2019</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53CD9B-CABA-4148-9E95-03D4ED5E2447}">
  <dimension ref="A1:I86"/>
  <sheetViews>
    <sheetView topLeftCell="A57" zoomScale="90" zoomScaleNormal="90" workbookViewId="0">
      <selection activeCell="A3" sqref="A3:F82"/>
    </sheetView>
  </sheetViews>
  <sheetFormatPr defaultColWidth="8.85546875" defaultRowHeight="12.75"/>
  <cols>
    <col min="1" max="1" width="6.28515625" style="1" customWidth="1"/>
    <col min="2" max="2" width="48.7109375" style="1" customWidth="1"/>
    <col min="3" max="3" width="37.85546875" style="1" customWidth="1"/>
    <col min="4" max="4" width="18.7109375" style="1" customWidth="1"/>
    <col min="5" max="5" width="12.85546875" style="14" customWidth="1"/>
    <col min="6" max="6" width="15" style="17" customWidth="1"/>
    <col min="7" max="7" width="7" style="17" customWidth="1"/>
    <col min="8" max="8" width="12.5703125" style="17" customWidth="1"/>
    <col min="9" max="9" width="19" style="17" customWidth="1"/>
    <col min="10" max="16384" width="8.85546875" style="1"/>
  </cols>
  <sheetData>
    <row r="1" spans="1:9" ht="15.75">
      <c r="A1" s="4" t="s">
        <v>718</v>
      </c>
      <c r="B1" s="4"/>
      <c r="C1" s="4"/>
    </row>
    <row r="3" spans="1:9" ht="18.600000000000001" customHeight="1">
      <c r="A3" s="2096" t="s">
        <v>0</v>
      </c>
      <c r="B3" s="2097" t="s">
        <v>1</v>
      </c>
      <c r="C3" s="2097" t="s">
        <v>2</v>
      </c>
      <c r="D3" s="2096" t="s">
        <v>605</v>
      </c>
      <c r="E3" s="2096"/>
      <c r="F3" s="2096"/>
      <c r="G3" s="2084" t="s">
        <v>6</v>
      </c>
      <c r="H3" s="2084" t="s">
        <v>606</v>
      </c>
      <c r="I3" s="2084"/>
    </row>
    <row r="4" spans="1:9" ht="31.9" customHeight="1">
      <c r="A4" s="2096"/>
      <c r="B4" s="2097"/>
      <c r="C4" s="2097"/>
      <c r="D4" s="421" t="s">
        <v>3</v>
      </c>
      <c r="E4" s="53" t="s">
        <v>4</v>
      </c>
      <c r="F4" s="53" t="s">
        <v>5</v>
      </c>
      <c r="G4" s="2084"/>
      <c r="H4" s="53" t="s">
        <v>4</v>
      </c>
      <c r="I4" s="53" t="s">
        <v>5</v>
      </c>
    </row>
    <row r="5" spans="1:9" s="17" customFormat="1">
      <c r="A5" s="15">
        <v>1</v>
      </c>
      <c r="B5" s="15">
        <v>2</v>
      </c>
      <c r="C5" s="15">
        <v>3</v>
      </c>
      <c r="D5" s="15">
        <v>4</v>
      </c>
      <c r="E5" s="15">
        <v>5</v>
      </c>
      <c r="F5" s="15">
        <v>6</v>
      </c>
      <c r="G5" s="15">
        <v>7</v>
      </c>
      <c r="H5" s="15">
        <v>8</v>
      </c>
      <c r="I5" s="15">
        <v>9</v>
      </c>
    </row>
    <row r="6" spans="1:9" s="13" customFormat="1" ht="18" customHeight="1">
      <c r="A6" s="6"/>
      <c r="B6" s="6"/>
      <c r="C6" s="6"/>
      <c r="D6" s="6"/>
      <c r="E6" s="7"/>
      <c r="F6" s="6"/>
      <c r="G6" s="6"/>
      <c r="H6" s="6"/>
      <c r="I6" s="6"/>
    </row>
    <row r="7" spans="1:9" s="13" customFormat="1" ht="18" customHeight="1">
      <c r="A7" s="426" t="s">
        <v>3953</v>
      </c>
      <c r="B7" s="896"/>
      <c r="C7" s="51"/>
      <c r="D7" s="51"/>
      <c r="E7" s="897"/>
      <c r="F7" s="51"/>
      <c r="G7" s="51"/>
      <c r="H7" s="51"/>
      <c r="I7" s="52"/>
    </row>
    <row r="8" spans="1:9" s="2" customFormat="1">
      <c r="A8" s="54">
        <v>1</v>
      </c>
      <c r="B8" s="43" t="s">
        <v>3954</v>
      </c>
      <c r="C8" s="43"/>
      <c r="D8" s="43"/>
      <c r="E8" s="905"/>
      <c r="F8" s="899">
        <f>SUM(F9:F17)</f>
        <v>1593204036</v>
      </c>
      <c r="G8" s="43"/>
      <c r="H8" s="905"/>
      <c r="I8" s="899">
        <f>SUM(I9:I17)</f>
        <v>1672864236</v>
      </c>
    </row>
    <row r="9" spans="1:9" s="13" customFormat="1" ht="27.75" customHeight="1">
      <c r="A9" s="54"/>
      <c r="B9" s="47" t="s">
        <v>167</v>
      </c>
      <c r="C9" s="46" t="s">
        <v>3955</v>
      </c>
      <c r="D9" s="46" t="s">
        <v>3956</v>
      </c>
      <c r="E9" s="906">
        <v>1</v>
      </c>
      <c r="F9" s="902">
        <v>8022341</v>
      </c>
      <c r="G9" s="46" t="s">
        <v>3957</v>
      </c>
      <c r="H9" s="906">
        <v>1</v>
      </c>
      <c r="I9" s="902">
        <v>8423458</v>
      </c>
    </row>
    <row r="10" spans="1:9" s="2" customFormat="1" ht="25.5">
      <c r="A10" s="54"/>
      <c r="B10" s="47" t="s">
        <v>169</v>
      </c>
      <c r="C10" s="46" t="s">
        <v>3958</v>
      </c>
      <c r="D10" s="46" t="s">
        <v>3956</v>
      </c>
      <c r="E10" s="906">
        <v>1</v>
      </c>
      <c r="F10" s="902">
        <v>386530988</v>
      </c>
      <c r="G10" s="902"/>
      <c r="H10" s="902">
        <v>1</v>
      </c>
      <c r="I10" s="902">
        <v>405857537</v>
      </c>
    </row>
    <row r="11" spans="1:9" s="13" customFormat="1" ht="25.5">
      <c r="A11" s="54"/>
      <c r="B11" s="47" t="s">
        <v>172</v>
      </c>
      <c r="C11" s="46" t="s">
        <v>3959</v>
      </c>
      <c r="D11" s="46" t="s">
        <v>3956</v>
      </c>
      <c r="E11" s="906">
        <v>1</v>
      </c>
      <c r="F11" s="902">
        <v>372822392</v>
      </c>
      <c r="G11" s="902"/>
      <c r="H11" s="902">
        <v>1</v>
      </c>
      <c r="I11" s="902">
        <v>391463512</v>
      </c>
    </row>
    <row r="12" spans="1:9" s="13" customFormat="1" ht="25.5">
      <c r="A12" s="54"/>
      <c r="B12" s="47" t="s">
        <v>2939</v>
      </c>
      <c r="C12" s="46" t="s">
        <v>3960</v>
      </c>
      <c r="D12" s="46" t="s">
        <v>3956</v>
      </c>
      <c r="E12" s="906">
        <v>1</v>
      </c>
      <c r="F12" s="902">
        <v>128843663</v>
      </c>
      <c r="G12" s="902"/>
      <c r="H12" s="902">
        <v>1</v>
      </c>
      <c r="I12" s="902">
        <v>135285846</v>
      </c>
    </row>
    <row r="13" spans="1:9" s="13" customFormat="1" ht="25.5">
      <c r="A13" s="54"/>
      <c r="B13" s="47" t="s">
        <v>178</v>
      </c>
      <c r="C13" s="46" t="s">
        <v>3961</v>
      </c>
      <c r="D13" s="46" t="s">
        <v>3956</v>
      </c>
      <c r="E13" s="906">
        <v>1</v>
      </c>
      <c r="F13" s="902">
        <v>212713594</v>
      </c>
      <c r="G13" s="902"/>
      <c r="H13" s="902">
        <v>1</v>
      </c>
      <c r="I13" s="902">
        <v>223349273</v>
      </c>
    </row>
    <row r="14" spans="1:9" s="13" customFormat="1" ht="38.25">
      <c r="A14" s="54"/>
      <c r="B14" s="47" t="s">
        <v>184</v>
      </c>
      <c r="C14" s="46" t="s">
        <v>3962</v>
      </c>
      <c r="D14" s="46" t="s">
        <v>3956</v>
      </c>
      <c r="E14" s="906">
        <v>1</v>
      </c>
      <c r="F14" s="902">
        <v>28455001</v>
      </c>
      <c r="G14" s="902"/>
      <c r="H14" s="902">
        <v>1</v>
      </c>
      <c r="I14" s="902">
        <v>29877751</v>
      </c>
    </row>
    <row r="15" spans="1:9" s="13" customFormat="1" ht="25.5">
      <c r="A15" s="54"/>
      <c r="B15" s="47" t="s">
        <v>187</v>
      </c>
      <c r="C15" s="46" t="s">
        <v>3963</v>
      </c>
      <c r="D15" s="46" t="s">
        <v>3956</v>
      </c>
      <c r="E15" s="906">
        <v>1</v>
      </c>
      <c r="F15" s="902">
        <v>23337720</v>
      </c>
      <c r="G15" s="902"/>
      <c r="H15" s="902">
        <v>1</v>
      </c>
      <c r="I15" s="902">
        <v>24504606</v>
      </c>
    </row>
    <row r="16" spans="1:9" s="13" customFormat="1" ht="25.5">
      <c r="A16" s="54"/>
      <c r="B16" s="47" t="s">
        <v>190</v>
      </c>
      <c r="C16" s="46" t="s">
        <v>3964</v>
      </c>
      <c r="D16" s="46" t="s">
        <v>3956</v>
      </c>
      <c r="E16" s="906">
        <v>1</v>
      </c>
      <c r="F16" s="902">
        <v>42738413</v>
      </c>
      <c r="G16" s="902"/>
      <c r="H16" s="902">
        <v>1</v>
      </c>
      <c r="I16" s="902">
        <v>44875333</v>
      </c>
    </row>
    <row r="17" spans="1:9" s="13" customFormat="1" ht="25.5">
      <c r="A17" s="54"/>
      <c r="B17" s="47" t="s">
        <v>314</v>
      </c>
      <c r="C17" s="46" t="s">
        <v>3965</v>
      </c>
      <c r="D17" s="46" t="s">
        <v>3956</v>
      </c>
      <c r="E17" s="906">
        <v>1</v>
      </c>
      <c r="F17" s="902">
        <v>389739924</v>
      </c>
      <c r="G17" s="902"/>
      <c r="H17" s="902">
        <v>1</v>
      </c>
      <c r="I17" s="902">
        <v>409226920</v>
      </c>
    </row>
    <row r="18" spans="1:9" s="13" customFormat="1">
      <c r="A18" s="54">
        <v>2</v>
      </c>
      <c r="B18" s="43" t="s">
        <v>15</v>
      </c>
      <c r="C18" s="43"/>
      <c r="D18" s="43"/>
      <c r="E18" s="905"/>
      <c r="F18" s="899">
        <f>SUM(F19:F27)</f>
        <v>4017241375</v>
      </c>
      <c r="G18" s="43"/>
      <c r="H18" s="905"/>
      <c r="I18" s="899">
        <f>SUM(I19:I27)</f>
        <v>5740598399</v>
      </c>
    </row>
    <row r="19" spans="1:9" s="13" customFormat="1" ht="30">
      <c r="A19" s="54"/>
      <c r="B19" s="1170" t="s">
        <v>3966</v>
      </c>
      <c r="C19" s="1171" t="s">
        <v>3967</v>
      </c>
      <c r="D19" s="46" t="s">
        <v>3956</v>
      </c>
      <c r="E19" s="1172" t="s">
        <v>3968</v>
      </c>
      <c r="F19" s="902">
        <v>500000000</v>
      </c>
      <c r="G19" s="902" t="s">
        <v>3957</v>
      </c>
      <c r="H19" s="902" t="s">
        <v>214</v>
      </c>
      <c r="I19" s="902">
        <v>500000000</v>
      </c>
    </row>
    <row r="20" spans="1:9" s="13" customFormat="1" ht="25.5">
      <c r="A20" s="54"/>
      <c r="B20" s="1173" t="s">
        <v>3969</v>
      </c>
      <c r="C20" s="1171" t="s">
        <v>3970</v>
      </c>
      <c r="D20" s="46" t="s">
        <v>3956</v>
      </c>
      <c r="E20" s="1172" t="s">
        <v>3971</v>
      </c>
      <c r="F20" s="902">
        <v>400000000</v>
      </c>
      <c r="G20" s="902" t="s">
        <v>3957</v>
      </c>
      <c r="H20" s="902" t="s">
        <v>206</v>
      </c>
      <c r="I20" s="902">
        <v>400000000</v>
      </c>
    </row>
    <row r="21" spans="1:9" s="13" customFormat="1" ht="25.5">
      <c r="A21" s="54"/>
      <c r="B21" s="1173" t="s">
        <v>3972</v>
      </c>
      <c r="C21" s="1171" t="s">
        <v>3973</v>
      </c>
      <c r="D21" s="46" t="s">
        <v>3956</v>
      </c>
      <c r="E21" s="1172" t="s">
        <v>3974</v>
      </c>
      <c r="F21" s="902">
        <v>173643750</v>
      </c>
      <c r="G21" s="902" t="s">
        <v>3957</v>
      </c>
      <c r="H21" s="902" t="s">
        <v>3975</v>
      </c>
      <c r="I21" s="902">
        <v>182325938</v>
      </c>
    </row>
    <row r="22" spans="1:9" s="13" customFormat="1" ht="30">
      <c r="A22" s="54"/>
      <c r="B22" s="1173" t="s">
        <v>3737</v>
      </c>
      <c r="C22" s="1171" t="s">
        <v>3976</v>
      </c>
      <c r="D22" s="46" t="s">
        <v>3956</v>
      </c>
      <c r="E22" s="1174" t="s">
        <v>355</v>
      </c>
      <c r="F22" s="902">
        <v>450000000</v>
      </c>
      <c r="G22" s="902" t="s">
        <v>3957</v>
      </c>
      <c r="H22" s="902" t="s">
        <v>13</v>
      </c>
      <c r="I22" s="902">
        <v>0</v>
      </c>
    </row>
    <row r="23" spans="1:9" s="13" customFormat="1" ht="30">
      <c r="A23" s="54"/>
      <c r="B23" s="1173" t="s">
        <v>3977</v>
      </c>
      <c r="C23" s="1171" t="s">
        <v>3978</v>
      </c>
      <c r="D23" s="46" t="s">
        <v>3956</v>
      </c>
      <c r="E23" s="1175" t="s">
        <v>429</v>
      </c>
      <c r="F23" s="902">
        <v>65637338</v>
      </c>
      <c r="G23" s="902" t="s">
        <v>3957</v>
      </c>
      <c r="H23" s="902" t="s">
        <v>3979</v>
      </c>
      <c r="I23" s="902">
        <v>68919204</v>
      </c>
    </row>
    <row r="24" spans="1:9" s="13" customFormat="1" ht="25.5">
      <c r="A24" s="54"/>
      <c r="B24" s="1173" t="s">
        <v>3980</v>
      </c>
      <c r="C24" s="1171" t="s">
        <v>3981</v>
      </c>
      <c r="D24" s="46" t="s">
        <v>3956</v>
      </c>
      <c r="E24" s="1175" t="s">
        <v>381</v>
      </c>
      <c r="F24" s="902">
        <v>81033750</v>
      </c>
      <c r="G24" s="902" t="s">
        <v>3957</v>
      </c>
      <c r="H24" s="902" t="s">
        <v>3982</v>
      </c>
      <c r="I24" s="902">
        <v>85085438</v>
      </c>
    </row>
    <row r="25" spans="1:9" s="13" customFormat="1" ht="25.5">
      <c r="A25" s="54"/>
      <c r="B25" s="1173" t="s">
        <v>3983</v>
      </c>
      <c r="C25" s="1171" t="s">
        <v>3984</v>
      </c>
      <c r="D25" s="46" t="s">
        <v>3956</v>
      </c>
      <c r="E25" s="1175" t="s">
        <v>3985</v>
      </c>
      <c r="F25" s="902">
        <v>452664252</v>
      </c>
      <c r="G25" s="902" t="s">
        <v>3957</v>
      </c>
      <c r="H25" s="902" t="s">
        <v>3979</v>
      </c>
      <c r="I25" s="902">
        <v>475297464</v>
      </c>
    </row>
    <row r="26" spans="1:9" s="13" customFormat="1" ht="25.5">
      <c r="A26" s="54"/>
      <c r="B26" s="1173" t="s">
        <v>3986</v>
      </c>
      <c r="C26" s="1171" t="s">
        <v>3987</v>
      </c>
      <c r="D26" s="46" t="s">
        <v>3956</v>
      </c>
      <c r="E26" s="1175" t="s">
        <v>247</v>
      </c>
      <c r="F26" s="902">
        <v>225865371</v>
      </c>
      <c r="G26" s="902" t="s">
        <v>3957</v>
      </c>
      <c r="H26" s="902" t="s">
        <v>3988</v>
      </c>
      <c r="I26" s="902">
        <v>237158640</v>
      </c>
    </row>
    <row r="27" spans="1:9" s="13" customFormat="1" ht="25.5">
      <c r="A27" s="54"/>
      <c r="B27" s="1173" t="s">
        <v>3989</v>
      </c>
      <c r="C27" s="1176"/>
      <c r="D27" s="46" t="s">
        <v>3956</v>
      </c>
      <c r="E27" s="1175" t="s">
        <v>3990</v>
      </c>
      <c r="F27" s="902">
        <v>1668396914</v>
      </c>
      <c r="G27" s="902"/>
      <c r="H27" s="902" t="s">
        <v>3991</v>
      </c>
      <c r="I27" s="902">
        <v>3791811715</v>
      </c>
    </row>
    <row r="28" spans="1:9" s="13" customFormat="1" ht="25.5">
      <c r="A28" s="54">
        <v>3</v>
      </c>
      <c r="B28" s="43" t="s">
        <v>3992</v>
      </c>
      <c r="C28" s="43"/>
      <c r="D28" s="43"/>
      <c r="E28" s="905"/>
      <c r="F28" s="899">
        <f>SUM(F29:F31)</f>
        <v>1099743750</v>
      </c>
      <c r="G28" s="899"/>
      <c r="H28" s="899"/>
      <c r="I28" s="899">
        <f>SUM(I29:I31)</f>
        <v>1154730938</v>
      </c>
    </row>
    <row r="29" spans="1:9" s="13" customFormat="1">
      <c r="A29" s="54"/>
      <c r="B29" s="47" t="s">
        <v>3993</v>
      </c>
      <c r="C29" s="46" t="s">
        <v>3994</v>
      </c>
      <c r="D29" s="46" t="s">
        <v>3115</v>
      </c>
      <c r="E29" s="903" t="s">
        <v>3995</v>
      </c>
      <c r="F29" s="902">
        <v>231525000</v>
      </c>
      <c r="G29" s="902" t="s">
        <v>3957</v>
      </c>
      <c r="H29" s="902" t="s">
        <v>3995</v>
      </c>
      <c r="I29" s="902">
        <v>243101250</v>
      </c>
    </row>
    <row r="30" spans="1:9" s="13" customFormat="1">
      <c r="A30" s="54"/>
      <c r="B30" s="47" t="s">
        <v>3996</v>
      </c>
      <c r="C30" s="46" t="s">
        <v>3997</v>
      </c>
      <c r="D30" s="46" t="s">
        <v>3115</v>
      </c>
      <c r="E30" s="903" t="s">
        <v>3998</v>
      </c>
      <c r="F30" s="902">
        <v>463050000</v>
      </c>
      <c r="G30" s="902" t="s">
        <v>3957</v>
      </c>
      <c r="H30" s="902" t="s">
        <v>3998</v>
      </c>
      <c r="I30" s="902">
        <v>486202500</v>
      </c>
    </row>
    <row r="31" spans="1:9" s="13" customFormat="1">
      <c r="A31" s="54"/>
      <c r="B31" s="47" t="s">
        <v>3999</v>
      </c>
      <c r="C31" s="46" t="s">
        <v>3995</v>
      </c>
      <c r="D31" s="46" t="s">
        <v>3115</v>
      </c>
      <c r="E31" s="903" t="s">
        <v>4000</v>
      </c>
      <c r="F31" s="902">
        <v>405168750</v>
      </c>
      <c r="G31" s="902" t="s">
        <v>3957</v>
      </c>
      <c r="H31" s="902" t="s">
        <v>4000</v>
      </c>
      <c r="I31" s="902">
        <v>425427188</v>
      </c>
    </row>
    <row r="32" spans="1:9" s="13" customFormat="1">
      <c r="A32" s="54">
        <v>4</v>
      </c>
      <c r="B32" s="43" t="s">
        <v>215</v>
      </c>
      <c r="C32" s="43"/>
      <c r="D32" s="43"/>
      <c r="E32" s="905"/>
      <c r="F32" s="899">
        <f>SUM(F33)</f>
        <v>80223413</v>
      </c>
      <c r="G32" s="43"/>
      <c r="H32" s="905"/>
      <c r="I32" s="899">
        <f>SUM(I33)</f>
        <v>84234583</v>
      </c>
    </row>
    <row r="33" spans="1:9" s="13" customFormat="1" ht="25.5">
      <c r="A33" s="54"/>
      <c r="B33" s="47" t="s">
        <v>4001</v>
      </c>
      <c r="C33" s="46" t="s">
        <v>3035</v>
      </c>
      <c r="D33" s="46" t="s">
        <v>3115</v>
      </c>
      <c r="E33" s="1177" t="s">
        <v>4002</v>
      </c>
      <c r="F33" s="902">
        <v>80223413</v>
      </c>
      <c r="G33" s="902"/>
      <c r="H33" s="902" t="s">
        <v>3035</v>
      </c>
      <c r="I33" s="902">
        <v>84234583</v>
      </c>
    </row>
    <row r="34" spans="1:9" s="13" customFormat="1">
      <c r="A34" s="54">
        <v>5</v>
      </c>
      <c r="B34" s="43" t="s">
        <v>2193</v>
      </c>
      <c r="C34" s="43"/>
      <c r="D34" s="43"/>
      <c r="E34" s="905"/>
      <c r="F34" s="899">
        <f>SUM(F35)</f>
        <v>91162969</v>
      </c>
      <c r="G34" s="43"/>
      <c r="H34" s="905"/>
      <c r="I34" s="899">
        <f>SUM(I35)</f>
        <v>95721117</v>
      </c>
    </row>
    <row r="35" spans="1:9" s="13" customFormat="1">
      <c r="A35" s="54"/>
      <c r="B35" s="47" t="s">
        <v>4003</v>
      </c>
      <c r="C35" s="46" t="s">
        <v>571</v>
      </c>
      <c r="D35" s="46" t="s">
        <v>3115</v>
      </c>
      <c r="E35" s="903" t="s">
        <v>1870</v>
      </c>
      <c r="F35" s="1178">
        <v>91162969</v>
      </c>
      <c r="G35" s="903"/>
      <c r="H35" s="903" t="s">
        <v>1870</v>
      </c>
      <c r="I35" s="1178">
        <v>95721117</v>
      </c>
    </row>
    <row r="36" spans="1:9" s="13" customFormat="1" ht="25.5">
      <c r="A36" s="54">
        <v>6</v>
      </c>
      <c r="B36" s="43" t="s">
        <v>4004</v>
      </c>
      <c r="C36" s="43"/>
      <c r="D36" s="43"/>
      <c r="E36" s="905"/>
      <c r="F36" s="1179">
        <f>SUM(F37:F77)</f>
        <v>31545251521</v>
      </c>
      <c r="G36" s="43"/>
      <c r="H36" s="905"/>
      <c r="I36" s="899">
        <f>SUM(I37:I77)</f>
        <v>33201226575</v>
      </c>
    </row>
    <row r="37" spans="1:9" s="13" customFormat="1" ht="25.5">
      <c r="A37" s="54"/>
      <c r="B37" s="47" t="s">
        <v>4005</v>
      </c>
      <c r="C37" s="47" t="s">
        <v>4006</v>
      </c>
      <c r="D37" s="903" t="s">
        <v>4007</v>
      </c>
      <c r="E37" s="903" t="s">
        <v>4008</v>
      </c>
      <c r="F37" s="1180">
        <v>751500000</v>
      </c>
      <c r="G37" s="47"/>
      <c r="H37" s="47" t="s">
        <v>4008</v>
      </c>
      <c r="I37" s="1180">
        <v>751500000</v>
      </c>
    </row>
    <row r="38" spans="1:9" s="13" customFormat="1" ht="25.5">
      <c r="A38" s="54"/>
      <c r="B38" s="47" t="s">
        <v>4009</v>
      </c>
      <c r="C38" s="47" t="s">
        <v>4010</v>
      </c>
      <c r="D38" s="903" t="s">
        <v>572</v>
      </c>
      <c r="E38" s="903" t="s">
        <v>4011</v>
      </c>
      <c r="F38" s="1180">
        <v>150000000</v>
      </c>
      <c r="G38" s="47"/>
      <c r="H38" s="47" t="s">
        <v>4011</v>
      </c>
      <c r="I38" s="1180">
        <v>180000000</v>
      </c>
    </row>
    <row r="39" spans="1:9" s="13" customFormat="1" ht="25.5">
      <c r="A39" s="54"/>
      <c r="B39" s="47" t="s">
        <v>4012</v>
      </c>
      <c r="C39" s="47" t="s">
        <v>4013</v>
      </c>
      <c r="D39" s="903" t="s">
        <v>860</v>
      </c>
      <c r="E39" s="903" t="s">
        <v>860</v>
      </c>
      <c r="F39" s="1180">
        <v>500000000</v>
      </c>
      <c r="G39" s="47"/>
      <c r="H39" s="47" t="s">
        <v>4014</v>
      </c>
      <c r="I39" s="1180">
        <v>600000000</v>
      </c>
    </row>
    <row r="40" spans="1:9" s="13" customFormat="1">
      <c r="A40" s="54"/>
      <c r="B40" s="47" t="s">
        <v>4015</v>
      </c>
      <c r="C40" s="47"/>
      <c r="D40" s="903"/>
      <c r="E40" s="903" t="s">
        <v>4016</v>
      </c>
      <c r="F40" s="1180">
        <v>1000000000</v>
      </c>
      <c r="G40" s="47"/>
      <c r="H40" s="47" t="s">
        <v>4016</v>
      </c>
      <c r="I40" s="1180">
        <v>1200000000</v>
      </c>
    </row>
    <row r="41" spans="1:9" s="13" customFormat="1" ht="25.5">
      <c r="A41" s="54"/>
      <c r="B41" s="47" t="s">
        <v>4017</v>
      </c>
      <c r="C41" s="47"/>
      <c r="D41" s="903"/>
      <c r="E41" s="903" t="s">
        <v>4018</v>
      </c>
      <c r="F41" s="1180">
        <v>582441753</v>
      </c>
      <c r="G41" s="47"/>
      <c r="H41" s="47" t="s">
        <v>4018</v>
      </c>
      <c r="I41" s="1180">
        <v>611542841</v>
      </c>
    </row>
    <row r="42" spans="1:9" s="13" customFormat="1">
      <c r="A42" s="54"/>
      <c r="B42" s="47" t="s">
        <v>4019</v>
      </c>
      <c r="C42" s="47"/>
      <c r="D42" s="903" t="s">
        <v>4020</v>
      </c>
      <c r="E42" s="903" t="s">
        <v>4021</v>
      </c>
      <c r="F42" s="1180">
        <v>322861904</v>
      </c>
      <c r="G42" s="47"/>
      <c r="H42" s="47" t="s">
        <v>4021</v>
      </c>
      <c r="I42" s="1180">
        <v>339004999</v>
      </c>
    </row>
    <row r="43" spans="1:9" s="13" customFormat="1" ht="25.5">
      <c r="A43" s="54"/>
      <c r="B43" s="47" t="s">
        <v>4022</v>
      </c>
      <c r="C43" s="47"/>
      <c r="D43" s="903" t="s">
        <v>4020</v>
      </c>
      <c r="E43" s="903" t="s">
        <v>4023</v>
      </c>
      <c r="F43" s="1180">
        <v>83852965</v>
      </c>
      <c r="G43" s="47"/>
      <c r="H43" s="47" t="s">
        <v>4023</v>
      </c>
      <c r="I43" s="1180">
        <v>96430910</v>
      </c>
    </row>
    <row r="44" spans="1:9" s="13" customFormat="1" ht="25.5">
      <c r="A44" s="54"/>
      <c r="B44" s="47" t="s">
        <v>4024</v>
      </c>
      <c r="C44" s="47"/>
      <c r="D44" s="903" t="s">
        <v>4020</v>
      </c>
      <c r="E44" s="903" t="s">
        <v>4023</v>
      </c>
      <c r="F44" s="1180">
        <v>72915432</v>
      </c>
      <c r="G44" s="47"/>
      <c r="H44" s="47" t="s">
        <v>4023</v>
      </c>
      <c r="I44" s="1180">
        <v>72915432</v>
      </c>
    </row>
    <row r="45" spans="1:9" s="13" customFormat="1">
      <c r="A45" s="54"/>
      <c r="B45" s="47" t="s">
        <v>4025</v>
      </c>
      <c r="C45" s="47"/>
      <c r="D45" s="903" t="s">
        <v>4020</v>
      </c>
      <c r="E45" s="903" t="s">
        <v>4026</v>
      </c>
      <c r="F45" s="1180">
        <v>2200000000</v>
      </c>
      <c r="G45" s="47"/>
      <c r="H45" s="47" t="s">
        <v>4026</v>
      </c>
      <c r="I45" s="1180">
        <v>2200000000</v>
      </c>
    </row>
    <row r="46" spans="1:9" s="13" customFormat="1">
      <c r="A46" s="54"/>
      <c r="B46" s="47" t="s">
        <v>4027</v>
      </c>
      <c r="C46" s="47"/>
      <c r="D46" s="903" t="s">
        <v>4020</v>
      </c>
      <c r="E46" s="903" t="s">
        <v>4028</v>
      </c>
      <c r="F46" s="1180">
        <v>1880844813</v>
      </c>
      <c r="G46" s="47"/>
      <c r="H46" s="47" t="s">
        <v>4028</v>
      </c>
      <c r="I46" s="1180">
        <v>2162971535</v>
      </c>
    </row>
    <row r="47" spans="1:9" s="13" customFormat="1" ht="25.5">
      <c r="A47" s="54"/>
      <c r="B47" s="47" t="s">
        <v>4029</v>
      </c>
      <c r="C47" s="47"/>
      <c r="D47" s="903"/>
      <c r="E47" s="903" t="s">
        <v>4030</v>
      </c>
      <c r="F47" s="1180">
        <v>120540000</v>
      </c>
      <c r="G47" s="47"/>
      <c r="H47" s="47" t="s">
        <v>4030</v>
      </c>
      <c r="I47" s="1180">
        <v>126567000</v>
      </c>
    </row>
    <row r="48" spans="1:9" s="13" customFormat="1" ht="25.5">
      <c r="A48" s="54"/>
      <c r="B48" s="47" t="s">
        <v>4031</v>
      </c>
      <c r="C48" s="47"/>
      <c r="D48" s="903"/>
      <c r="E48" s="903" t="s">
        <v>860</v>
      </c>
      <c r="F48" s="1180">
        <v>588000000</v>
      </c>
      <c r="G48" s="47"/>
      <c r="H48" s="47" t="s">
        <v>860</v>
      </c>
      <c r="I48" s="1180">
        <v>617400000</v>
      </c>
    </row>
    <row r="49" spans="1:9" s="13" customFormat="1">
      <c r="A49" s="54"/>
      <c r="B49" s="47" t="s">
        <v>4032</v>
      </c>
      <c r="C49" s="47"/>
      <c r="D49" s="903"/>
      <c r="E49" s="903" t="s">
        <v>4033</v>
      </c>
      <c r="F49" s="1180">
        <v>239254383</v>
      </c>
      <c r="G49" s="47"/>
      <c r="H49" s="47" t="s">
        <v>4033</v>
      </c>
      <c r="I49" s="1180">
        <v>251217102</v>
      </c>
    </row>
    <row r="50" spans="1:9" s="13" customFormat="1">
      <c r="A50" s="54"/>
      <c r="B50" s="47" t="s">
        <v>4034</v>
      </c>
      <c r="C50" s="47"/>
      <c r="D50" s="903" t="s">
        <v>4035</v>
      </c>
      <c r="E50" s="903" t="s">
        <v>4036</v>
      </c>
      <c r="F50" s="1180">
        <v>6077444</v>
      </c>
      <c r="G50" s="47"/>
      <c r="H50" s="47" t="s">
        <v>4036</v>
      </c>
      <c r="I50" s="1180">
        <v>6381317</v>
      </c>
    </row>
    <row r="51" spans="1:9" s="13" customFormat="1">
      <c r="A51" s="54"/>
      <c r="B51" s="47" t="s">
        <v>4037</v>
      </c>
      <c r="C51" s="47"/>
      <c r="D51" s="903" t="s">
        <v>4038</v>
      </c>
      <c r="E51" s="903" t="s">
        <v>4036</v>
      </c>
      <c r="F51" s="1180">
        <v>51489457</v>
      </c>
      <c r="G51" s="47"/>
      <c r="H51" s="47" t="s">
        <v>4036</v>
      </c>
      <c r="I51" s="1180">
        <v>54063930</v>
      </c>
    </row>
    <row r="52" spans="1:9" s="13" customFormat="1">
      <c r="A52" s="54"/>
      <c r="B52" s="47" t="s">
        <v>4039</v>
      </c>
      <c r="C52" s="47"/>
      <c r="D52" s="903" t="s">
        <v>4035</v>
      </c>
      <c r="E52" s="903" t="s">
        <v>4036</v>
      </c>
      <c r="F52" s="1180">
        <v>51489457</v>
      </c>
      <c r="G52" s="47"/>
      <c r="H52" s="47" t="s">
        <v>4036</v>
      </c>
      <c r="I52" s="1180">
        <v>54063930</v>
      </c>
    </row>
    <row r="53" spans="1:9" s="13" customFormat="1">
      <c r="A53" s="54"/>
      <c r="B53" s="47" t="s">
        <v>4039</v>
      </c>
      <c r="C53" s="47"/>
      <c r="D53" s="903" t="s">
        <v>4040</v>
      </c>
      <c r="E53" s="903" t="s">
        <v>4036</v>
      </c>
      <c r="F53" s="1180">
        <v>51489457</v>
      </c>
      <c r="G53" s="47"/>
      <c r="H53" s="47" t="s">
        <v>4036</v>
      </c>
      <c r="I53" s="1180">
        <v>54063930</v>
      </c>
    </row>
    <row r="54" spans="1:9" s="13" customFormat="1">
      <c r="A54" s="54"/>
      <c r="B54" s="47" t="s">
        <v>4041</v>
      </c>
      <c r="C54" s="47"/>
      <c r="D54" s="903"/>
      <c r="E54" s="903" t="s">
        <v>860</v>
      </c>
      <c r="F54" s="1180">
        <v>96145809</v>
      </c>
      <c r="G54" s="47"/>
      <c r="H54" s="47" t="s">
        <v>860</v>
      </c>
      <c r="I54" s="1180">
        <v>96145809</v>
      </c>
    </row>
    <row r="55" spans="1:9" s="13" customFormat="1" ht="25.5">
      <c r="A55" s="54"/>
      <c r="B55" s="47" t="s">
        <v>4042</v>
      </c>
      <c r="C55" s="47" t="s">
        <v>4043</v>
      </c>
      <c r="D55" s="903" t="s">
        <v>4044</v>
      </c>
      <c r="E55" s="903" t="s">
        <v>860</v>
      </c>
      <c r="F55" s="1180">
        <v>2059611683</v>
      </c>
      <c r="G55" s="47"/>
      <c r="H55" s="47" t="s">
        <v>4014</v>
      </c>
      <c r="I55" s="1180">
        <v>1500000000</v>
      </c>
    </row>
    <row r="56" spans="1:9" s="13" customFormat="1" ht="38.25">
      <c r="A56" s="54"/>
      <c r="B56" s="47" t="s">
        <v>4045</v>
      </c>
      <c r="C56" s="47" t="s">
        <v>4046</v>
      </c>
      <c r="D56" s="903" t="s">
        <v>4047</v>
      </c>
      <c r="E56" s="903" t="s">
        <v>4014</v>
      </c>
      <c r="F56" s="1180">
        <v>312080977</v>
      </c>
      <c r="G56" s="47"/>
      <c r="H56" s="47" t="s">
        <v>4014</v>
      </c>
      <c r="I56" s="1180">
        <v>358893124</v>
      </c>
    </row>
    <row r="57" spans="1:9" s="13" customFormat="1" ht="25.5">
      <c r="A57" s="54"/>
      <c r="B57" s="47" t="s">
        <v>4048</v>
      </c>
      <c r="C57" s="47"/>
      <c r="D57" s="903"/>
      <c r="E57" s="903" t="s">
        <v>4049</v>
      </c>
      <c r="F57" s="1180">
        <v>250000000</v>
      </c>
      <c r="G57" s="47"/>
      <c r="H57" s="47" t="s">
        <v>4049</v>
      </c>
      <c r="I57" s="1180">
        <v>250000000</v>
      </c>
    </row>
    <row r="58" spans="1:9" s="13" customFormat="1" ht="25.5">
      <c r="A58" s="54"/>
      <c r="B58" s="47" t="s">
        <v>4050</v>
      </c>
      <c r="C58" s="47" t="s">
        <v>4028</v>
      </c>
      <c r="D58" s="903" t="s">
        <v>4051</v>
      </c>
      <c r="E58" s="903" t="s">
        <v>4021</v>
      </c>
      <c r="F58" s="1180">
        <v>275625000</v>
      </c>
      <c r="G58" s="47"/>
      <c r="H58" s="47" t="s">
        <v>436</v>
      </c>
      <c r="I58" s="1180">
        <v>316968750</v>
      </c>
    </row>
    <row r="59" spans="1:9" s="13" customFormat="1" ht="25.5">
      <c r="A59" s="54"/>
      <c r="B59" s="47" t="s">
        <v>4052</v>
      </c>
      <c r="C59" s="47" t="s">
        <v>4053</v>
      </c>
      <c r="D59" s="903" t="s">
        <v>860</v>
      </c>
      <c r="E59" s="903" t="s">
        <v>860</v>
      </c>
      <c r="F59" s="1180">
        <v>105511183</v>
      </c>
      <c r="G59" s="47"/>
      <c r="H59" s="47" t="s">
        <v>436</v>
      </c>
      <c r="I59" s="1180">
        <v>121337861</v>
      </c>
    </row>
    <row r="60" spans="1:9" s="13" customFormat="1" ht="38.25">
      <c r="A60" s="54"/>
      <c r="B60" s="47" t="s">
        <v>4054</v>
      </c>
      <c r="C60" s="47" t="s">
        <v>4055</v>
      </c>
      <c r="D60" s="903" t="s">
        <v>4056</v>
      </c>
      <c r="E60" s="903" t="s">
        <v>4057</v>
      </c>
      <c r="F60" s="1180">
        <v>1400000000</v>
      </c>
      <c r="G60" s="47"/>
      <c r="H60" s="47" t="s">
        <v>4057</v>
      </c>
      <c r="I60" s="1180">
        <v>1400000000</v>
      </c>
    </row>
    <row r="61" spans="1:9" s="13" customFormat="1">
      <c r="A61" s="54"/>
      <c r="B61" s="47" t="s">
        <v>4058</v>
      </c>
      <c r="C61" s="47" t="s">
        <v>4059</v>
      </c>
      <c r="D61" s="903" t="s">
        <v>4060</v>
      </c>
      <c r="E61" s="903" t="s">
        <v>4018</v>
      </c>
      <c r="F61" s="1180">
        <v>1849917668</v>
      </c>
      <c r="G61" s="47"/>
      <c r="H61" s="47" t="s">
        <v>4018</v>
      </c>
      <c r="I61" s="1180">
        <v>2127405318</v>
      </c>
    </row>
    <row r="62" spans="1:9" s="13" customFormat="1" ht="25.5">
      <c r="A62" s="54"/>
      <c r="B62" s="47" t="s">
        <v>4061</v>
      </c>
      <c r="C62" s="47" t="s">
        <v>4062</v>
      </c>
      <c r="D62" s="903" t="s">
        <v>4063</v>
      </c>
      <c r="E62" s="903" t="s">
        <v>4021</v>
      </c>
      <c r="F62" s="1180">
        <v>1386718405</v>
      </c>
      <c r="G62" s="47"/>
      <c r="H62" s="47" t="s">
        <v>4021</v>
      </c>
      <c r="I62" s="1180">
        <v>1594726165</v>
      </c>
    </row>
    <row r="63" spans="1:9" s="13" customFormat="1" ht="25.5">
      <c r="A63" s="54"/>
      <c r="B63" s="47" t="s">
        <v>4064</v>
      </c>
      <c r="C63" s="47" t="s">
        <v>4065</v>
      </c>
      <c r="D63" s="903" t="s">
        <v>4066</v>
      </c>
      <c r="E63" s="903" t="s">
        <v>4067</v>
      </c>
      <c r="F63" s="1180">
        <v>125779446</v>
      </c>
      <c r="G63" s="47"/>
      <c r="H63" s="47" t="s">
        <v>4067</v>
      </c>
      <c r="I63" s="1180">
        <v>144646363</v>
      </c>
    </row>
    <row r="64" spans="1:9" s="13" customFormat="1" ht="25.5">
      <c r="A64" s="54"/>
      <c r="B64" s="47" t="s">
        <v>4068</v>
      </c>
      <c r="C64" s="47" t="s">
        <v>4069</v>
      </c>
      <c r="D64" s="903" t="s">
        <v>4070</v>
      </c>
      <c r="E64" s="903" t="s">
        <v>4071</v>
      </c>
      <c r="F64" s="1180">
        <v>124249984</v>
      </c>
      <c r="G64" s="47"/>
      <c r="H64" s="47" t="s">
        <v>4071</v>
      </c>
      <c r="I64" s="1180">
        <v>130462483</v>
      </c>
    </row>
    <row r="65" spans="1:9" s="13" customFormat="1" ht="25.5">
      <c r="A65" s="54"/>
      <c r="B65" s="47" t="s">
        <v>4072</v>
      </c>
      <c r="C65" s="47" t="s">
        <v>4073</v>
      </c>
      <c r="D65" s="903" t="s">
        <v>4074</v>
      </c>
      <c r="E65" s="903" t="s">
        <v>4075</v>
      </c>
      <c r="F65" s="1180">
        <v>2953301400</v>
      </c>
      <c r="G65" s="47"/>
      <c r="H65" s="47" t="s">
        <v>4075</v>
      </c>
      <c r="I65" s="1180">
        <v>3396296610</v>
      </c>
    </row>
    <row r="66" spans="1:9" s="13" customFormat="1">
      <c r="A66" s="54"/>
      <c r="B66" s="47" t="s">
        <v>4076</v>
      </c>
      <c r="C66" s="47" t="s">
        <v>4077</v>
      </c>
      <c r="D66" s="903" t="s">
        <v>4078</v>
      </c>
      <c r="E66" s="903" t="s">
        <v>4079</v>
      </c>
      <c r="F66" s="1180">
        <v>4111632000</v>
      </c>
      <c r="G66" s="47"/>
      <c r="H66" s="47" t="s">
        <v>4079</v>
      </c>
      <c r="I66" s="1180">
        <v>4317213600</v>
      </c>
    </row>
    <row r="67" spans="1:9" s="13" customFormat="1" ht="25.5">
      <c r="A67" s="54"/>
      <c r="B67" s="47" t="s">
        <v>4080</v>
      </c>
      <c r="C67" s="47" t="s">
        <v>4081</v>
      </c>
      <c r="D67" s="903" t="s">
        <v>572</v>
      </c>
      <c r="E67" s="903" t="s">
        <v>4082</v>
      </c>
      <c r="F67" s="1180">
        <v>168817777</v>
      </c>
      <c r="G67" s="47"/>
      <c r="H67" s="47" t="s">
        <v>4083</v>
      </c>
      <c r="I67" s="1180">
        <v>177258666</v>
      </c>
    </row>
    <row r="68" spans="1:9" s="13" customFormat="1">
      <c r="A68" s="54"/>
      <c r="B68" s="47" t="s">
        <v>4084</v>
      </c>
      <c r="C68" s="47" t="s">
        <v>4085</v>
      </c>
      <c r="D68" s="903" t="s">
        <v>4086</v>
      </c>
      <c r="E68" s="903" t="s">
        <v>4016</v>
      </c>
      <c r="F68" s="1180">
        <v>506453678</v>
      </c>
      <c r="G68" s="47"/>
      <c r="H68" s="47" t="s">
        <v>4016</v>
      </c>
      <c r="I68" s="1180">
        <v>531776362</v>
      </c>
    </row>
    <row r="69" spans="1:9" s="13" customFormat="1" ht="25.5">
      <c r="A69" s="54"/>
      <c r="B69" s="47" t="s">
        <v>4087</v>
      </c>
      <c r="C69" s="47" t="s">
        <v>4088</v>
      </c>
      <c r="D69" s="903" t="s">
        <v>860</v>
      </c>
      <c r="E69" s="903" t="s">
        <v>484</v>
      </c>
      <c r="F69" s="1180">
        <v>316533526</v>
      </c>
      <c r="G69" s="47"/>
      <c r="H69" s="47" t="s">
        <v>436</v>
      </c>
      <c r="I69" s="1180">
        <v>364013555</v>
      </c>
    </row>
    <row r="70" spans="1:9" s="13" customFormat="1">
      <c r="A70" s="54"/>
      <c r="B70" s="47" t="s">
        <v>4089</v>
      </c>
      <c r="C70" s="47" t="s">
        <v>4090</v>
      </c>
      <c r="D70" s="903" t="s">
        <v>860</v>
      </c>
      <c r="E70" s="903" t="s">
        <v>484</v>
      </c>
      <c r="F70" s="1180">
        <v>211002366</v>
      </c>
      <c r="G70" s="47"/>
      <c r="H70" s="47" t="s">
        <v>436</v>
      </c>
      <c r="I70" s="1180">
        <v>242675721</v>
      </c>
    </row>
    <row r="71" spans="1:9" s="13" customFormat="1" ht="25.5">
      <c r="A71" s="54"/>
      <c r="B71" s="47" t="s">
        <v>4091</v>
      </c>
      <c r="C71" s="47" t="s">
        <v>4092</v>
      </c>
      <c r="D71" s="903" t="s">
        <v>860</v>
      </c>
      <c r="E71" s="903" t="s">
        <v>1767</v>
      </c>
      <c r="F71" s="1180">
        <v>125455794</v>
      </c>
      <c r="G71" s="47"/>
      <c r="H71" s="47" t="s">
        <v>1767</v>
      </c>
      <c r="I71" s="1180">
        <v>131728584</v>
      </c>
    </row>
    <row r="72" spans="1:9" s="13" customFormat="1">
      <c r="A72" s="54"/>
      <c r="B72" s="47" t="s">
        <v>4093</v>
      </c>
      <c r="C72" s="47"/>
      <c r="D72" s="903"/>
      <c r="E72" s="903" t="s">
        <v>4094</v>
      </c>
      <c r="F72" s="1180">
        <v>407570000</v>
      </c>
      <c r="G72" s="47"/>
      <c r="H72" s="47" t="s">
        <v>4094</v>
      </c>
      <c r="I72" s="1180">
        <v>427948500</v>
      </c>
    </row>
    <row r="73" spans="1:9" s="13" customFormat="1">
      <c r="A73" s="54"/>
      <c r="B73" s="47" t="s">
        <v>4095</v>
      </c>
      <c r="C73" s="47" t="s">
        <v>4096</v>
      </c>
      <c r="D73" s="903" t="s">
        <v>572</v>
      </c>
      <c r="E73" s="903" t="s">
        <v>4097</v>
      </c>
      <c r="F73" s="1180">
        <v>232268857</v>
      </c>
      <c r="G73" s="47"/>
      <c r="H73" s="47" t="s">
        <v>4097</v>
      </c>
      <c r="I73" s="1180">
        <v>243882300</v>
      </c>
    </row>
    <row r="74" spans="1:9" s="13" customFormat="1" ht="25.5">
      <c r="A74" s="54"/>
      <c r="B74" s="47" t="s">
        <v>4098</v>
      </c>
      <c r="C74" s="47" t="s">
        <v>4099</v>
      </c>
      <c r="D74" s="903" t="s">
        <v>572</v>
      </c>
      <c r="E74" s="903" t="s">
        <v>4100</v>
      </c>
      <c r="F74" s="1180">
        <v>98307720</v>
      </c>
      <c r="G74" s="47"/>
      <c r="H74" s="47" t="s">
        <v>4100</v>
      </c>
      <c r="I74" s="1180">
        <v>113053878</v>
      </c>
    </row>
    <row r="75" spans="1:9" s="13" customFormat="1">
      <c r="A75" s="54"/>
      <c r="B75" s="47" t="s">
        <v>4101</v>
      </c>
      <c r="C75" s="47" t="s">
        <v>4102</v>
      </c>
      <c r="D75" s="903" t="s">
        <v>4103</v>
      </c>
      <c r="E75" s="903" t="s">
        <v>4026</v>
      </c>
      <c r="F75" s="1180">
        <v>5512500000</v>
      </c>
      <c r="G75" s="47"/>
      <c r="H75" s="47" t="s">
        <v>4026</v>
      </c>
      <c r="I75" s="1180">
        <v>5550000000</v>
      </c>
    </row>
    <row r="76" spans="1:9" s="13" customFormat="1" ht="15.75" customHeight="1">
      <c r="A76" s="54"/>
      <c r="B76" s="47" t="s">
        <v>4104</v>
      </c>
      <c r="C76" s="47" t="s">
        <v>4105</v>
      </c>
      <c r="D76" s="903" t="s">
        <v>4106</v>
      </c>
      <c r="E76" s="903" t="s">
        <v>4097</v>
      </c>
      <c r="F76" s="1180">
        <v>157500000</v>
      </c>
      <c r="G76" s="47"/>
      <c r="H76" s="47" t="s">
        <v>4097</v>
      </c>
      <c r="I76" s="1180">
        <v>165375000</v>
      </c>
    </row>
    <row r="77" spans="1:9" s="13" customFormat="1" ht="25.5">
      <c r="A77" s="54"/>
      <c r="B77" s="47" t="s">
        <v>4107</v>
      </c>
      <c r="C77" s="47" t="s">
        <v>4108</v>
      </c>
      <c r="D77" s="903"/>
      <c r="E77" s="903" t="s">
        <v>4109</v>
      </c>
      <c r="F77" s="1180">
        <v>105511183</v>
      </c>
      <c r="G77" s="47"/>
      <c r="H77" s="47" t="s">
        <v>4109</v>
      </c>
      <c r="I77" s="1180">
        <v>121295000</v>
      </c>
    </row>
    <row r="78" spans="1:9" s="13" customFormat="1" ht="25.5">
      <c r="A78" s="54">
        <v>7</v>
      </c>
      <c r="B78" s="1181" t="s">
        <v>4110</v>
      </c>
      <c r="C78" s="1181"/>
      <c r="D78" s="1181"/>
      <c r="E78" s="1182"/>
      <c r="F78" s="1183">
        <f>SUM(F79:F82)</f>
        <v>1964651619</v>
      </c>
      <c r="G78" s="1182"/>
      <c r="H78" s="1184"/>
      <c r="I78" s="1183">
        <f>SUM(I79:I82)</f>
        <v>2062884200</v>
      </c>
    </row>
    <row r="79" spans="1:9" s="13" customFormat="1" ht="25.5">
      <c r="A79" s="54"/>
      <c r="B79" s="47" t="s">
        <v>4111</v>
      </c>
      <c r="C79" s="47" t="s">
        <v>4112</v>
      </c>
      <c r="D79" s="1185"/>
      <c r="E79" s="903" t="s">
        <v>4113</v>
      </c>
      <c r="F79" s="1180">
        <v>1383823556</v>
      </c>
      <c r="G79" s="1186"/>
      <c r="H79" s="903" t="s">
        <v>4113</v>
      </c>
      <c r="I79" s="1180">
        <v>1453014734</v>
      </c>
    </row>
    <row r="80" spans="1:9" s="13" customFormat="1" ht="25.5">
      <c r="A80" s="54"/>
      <c r="B80" s="47" t="s">
        <v>4114</v>
      </c>
      <c r="C80" s="47" t="s">
        <v>4115</v>
      </c>
      <c r="D80" s="903" t="s">
        <v>572</v>
      </c>
      <c r="E80" s="903" t="s">
        <v>4116</v>
      </c>
      <c r="F80" s="1180">
        <v>253575000</v>
      </c>
      <c r="G80" s="1186"/>
      <c r="H80" s="903" t="s">
        <v>4116</v>
      </c>
      <c r="I80" s="1180">
        <v>266253750</v>
      </c>
    </row>
    <row r="81" spans="1:9" s="13" customFormat="1" ht="25.5">
      <c r="A81" s="54"/>
      <c r="B81" s="47" t="s">
        <v>4117</v>
      </c>
      <c r="C81" s="47" t="s">
        <v>4118</v>
      </c>
      <c r="D81" s="903" t="s">
        <v>3874</v>
      </c>
      <c r="E81" s="903" t="s">
        <v>4119</v>
      </c>
      <c r="F81" s="1180">
        <v>147546838</v>
      </c>
      <c r="G81" s="1186"/>
      <c r="H81" s="903" t="s">
        <v>4119</v>
      </c>
      <c r="I81" s="1180">
        <v>154924180</v>
      </c>
    </row>
    <row r="82" spans="1:9" s="13" customFormat="1">
      <c r="A82" s="54"/>
      <c r="B82" s="47" t="s">
        <v>4120</v>
      </c>
      <c r="C82" s="47" t="s">
        <v>4121</v>
      </c>
      <c r="D82" s="903" t="s">
        <v>4122</v>
      </c>
      <c r="E82" s="903" t="s">
        <v>2104</v>
      </c>
      <c r="F82" s="1180">
        <v>179706225</v>
      </c>
      <c r="G82" s="1186"/>
      <c r="H82" s="903" t="s">
        <v>2104</v>
      </c>
      <c r="I82" s="1180">
        <v>188691536</v>
      </c>
    </row>
    <row r="83" spans="1:9" s="13" customFormat="1">
      <c r="A83" s="2085" t="s">
        <v>9</v>
      </c>
      <c r="B83" s="2085"/>
      <c r="C83" s="2085"/>
      <c r="D83" s="2085"/>
      <c r="E83" s="2085"/>
      <c r="F83" s="41">
        <f>F8+F18+F28+F32+F34+F36+F78</f>
        <v>40391478683</v>
      </c>
      <c r="G83" s="40" t="s">
        <v>244</v>
      </c>
      <c r="H83" s="673"/>
      <c r="I83" s="41">
        <f>I8+I18+I28+I32+I34+I36+I78</f>
        <v>44012260048</v>
      </c>
    </row>
    <row r="84" spans="1:9" s="13" customFormat="1">
      <c r="E84" s="16"/>
    </row>
    <row r="85" spans="1:9" s="13" customFormat="1">
      <c r="E85" s="16"/>
    </row>
    <row r="86" spans="1:9" s="13" customFormat="1">
      <c r="E86" s="16"/>
    </row>
  </sheetData>
  <mergeCells count="7">
    <mergeCell ref="G3:G4"/>
    <mergeCell ref="H3:I3"/>
    <mergeCell ref="A83:E83"/>
    <mergeCell ref="A3:A4"/>
    <mergeCell ref="B3:B4"/>
    <mergeCell ref="C3:C4"/>
    <mergeCell ref="D3:F3"/>
  </mergeCells>
  <pageMargins left="0.78740157480314965" right="0.78740157480314965" top="0.98425196850393704" bottom="0.78740157480314965" header="0.31496062992125984" footer="0.31496062992125984"/>
  <pageSetup paperSize="10000" scale="65" orientation="landscape" horizontalDpi="4294967292" verticalDpi="0" r:id="rId1"/>
  <headerFooter>
    <oddFooter>&amp;L&amp;"-,Bold"&amp;12&amp;K03-024&amp;N RKPD Prov. Jambi Tahun 2019</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E7D504-ACC0-4D84-B82B-3AD61B6DE1B7}">
  <dimension ref="A1:K341"/>
  <sheetViews>
    <sheetView topLeftCell="A315" zoomScale="80" zoomScaleNormal="80" workbookViewId="0">
      <selection activeCell="A3" sqref="A3:F337"/>
    </sheetView>
  </sheetViews>
  <sheetFormatPr defaultColWidth="9.140625" defaultRowHeight="12.75"/>
  <cols>
    <col min="1" max="1" width="4.85546875" style="1" customWidth="1"/>
    <col min="2" max="2" width="30.42578125" style="1" customWidth="1"/>
    <col min="3" max="3" width="23.85546875" style="1" customWidth="1"/>
    <col min="4" max="4" width="19.140625" style="1" customWidth="1"/>
    <col min="5" max="5" width="18.140625" style="1" customWidth="1"/>
    <col min="6" max="6" width="21.85546875" style="1" customWidth="1"/>
    <col min="7" max="7" width="9.140625" style="1"/>
    <col min="8" max="8" width="16.7109375" style="1" customWidth="1"/>
    <col min="9" max="9" width="26.7109375" style="1" customWidth="1"/>
    <col min="10" max="16384" width="9.140625" style="1"/>
  </cols>
  <sheetData>
    <row r="1" spans="1:9" s="1290" customFormat="1" ht="21">
      <c r="A1" s="1289" t="s">
        <v>718</v>
      </c>
      <c r="B1" s="1289"/>
      <c r="C1" s="1289"/>
    </row>
    <row r="3" spans="1:9" s="1291" customFormat="1" ht="15.75">
      <c r="A3" s="2137" t="s">
        <v>0</v>
      </c>
      <c r="B3" s="2136" t="s">
        <v>1</v>
      </c>
      <c r="C3" s="2136" t="s">
        <v>2</v>
      </c>
      <c r="D3" s="2137" t="s">
        <v>605</v>
      </c>
      <c r="E3" s="2137"/>
      <c r="F3" s="2137"/>
      <c r="G3" s="2136" t="s">
        <v>6</v>
      </c>
      <c r="H3" s="2136" t="s">
        <v>606</v>
      </c>
      <c r="I3" s="2136"/>
    </row>
    <row r="4" spans="1:9" s="1291" customFormat="1" ht="45">
      <c r="A4" s="2137"/>
      <c r="B4" s="2136"/>
      <c r="C4" s="2136"/>
      <c r="D4" s="1292" t="s">
        <v>3</v>
      </c>
      <c r="E4" s="1293" t="s">
        <v>4</v>
      </c>
      <c r="F4" s="1293" t="s">
        <v>5</v>
      </c>
      <c r="G4" s="2136"/>
      <c r="H4" s="1293" t="s">
        <v>4</v>
      </c>
      <c r="I4" s="1293" t="s">
        <v>5</v>
      </c>
    </row>
    <row r="5" spans="1:9" s="1291" customFormat="1" ht="15.75">
      <c r="A5" s="1294">
        <v>1</v>
      </c>
      <c r="B5" s="1294">
        <v>2</v>
      </c>
      <c r="C5" s="1294">
        <v>3</v>
      </c>
      <c r="D5" s="1294">
        <v>4</v>
      </c>
      <c r="E5" s="1294">
        <v>5</v>
      </c>
      <c r="F5" s="1294">
        <v>6</v>
      </c>
      <c r="G5" s="1294">
        <v>7</v>
      </c>
      <c r="H5" s="1294">
        <v>8</v>
      </c>
      <c r="I5" s="1294">
        <v>9</v>
      </c>
    </row>
    <row r="6" spans="1:9">
      <c r="A6" s="6"/>
      <c r="B6" s="6"/>
      <c r="C6" s="6"/>
      <c r="D6" s="6"/>
      <c r="E6" s="7"/>
      <c r="F6" s="6"/>
      <c r="G6" s="6"/>
      <c r="H6" s="6"/>
      <c r="I6" s="6"/>
    </row>
    <row r="7" spans="1:9">
      <c r="A7" s="38" t="s">
        <v>4788</v>
      </c>
      <c r="B7" s="36"/>
      <c r="C7" s="36"/>
      <c r="D7" s="36"/>
      <c r="E7" s="37"/>
      <c r="F7" s="36"/>
      <c r="G7" s="36"/>
      <c r="H7" s="36"/>
      <c r="I7" s="36"/>
    </row>
    <row r="8" spans="1:9" s="17" customFormat="1" ht="76.5">
      <c r="A8" s="54">
        <v>1</v>
      </c>
      <c r="B8" s="1295" t="s">
        <v>4789</v>
      </c>
      <c r="C8" s="1295" t="s">
        <v>4790</v>
      </c>
      <c r="D8" s="1295" t="s">
        <v>4791</v>
      </c>
      <c r="E8" s="1296">
        <v>1</v>
      </c>
      <c r="F8" s="1297">
        <f>SUM(F9:F30)</f>
        <v>7323297672</v>
      </c>
      <c r="G8" s="9"/>
      <c r="H8" s="54"/>
      <c r="I8" s="44"/>
    </row>
    <row r="9" spans="1:9" s="17" customFormat="1" ht="25.5">
      <c r="A9" s="54"/>
      <c r="B9" s="1228" t="s">
        <v>234</v>
      </c>
      <c r="C9" s="1228" t="s">
        <v>4792</v>
      </c>
      <c r="D9" s="1228" t="s">
        <v>8</v>
      </c>
      <c r="E9" s="1298" t="s">
        <v>4793</v>
      </c>
      <c r="F9" s="1299">
        <v>31800000</v>
      </c>
      <c r="G9" s="9"/>
      <c r="H9" s="54"/>
      <c r="I9" s="44"/>
    </row>
    <row r="10" spans="1:9" s="17" customFormat="1" ht="51">
      <c r="A10" s="54"/>
      <c r="B10" s="1228" t="s">
        <v>4794</v>
      </c>
      <c r="C10" s="1228" t="s">
        <v>4795</v>
      </c>
      <c r="D10" s="1228" t="s">
        <v>1188</v>
      </c>
      <c r="E10" s="1300" t="s">
        <v>4128</v>
      </c>
      <c r="F10" s="1299">
        <v>462000000</v>
      </c>
      <c r="G10" s="9"/>
      <c r="H10" s="54"/>
      <c r="I10" s="44"/>
    </row>
    <row r="11" spans="1:9" s="17" customFormat="1" ht="38.25">
      <c r="A11" s="54"/>
      <c r="B11" s="1228" t="s">
        <v>3560</v>
      </c>
      <c r="C11" s="1228" t="s">
        <v>4796</v>
      </c>
      <c r="D11" s="1228" t="s">
        <v>1188</v>
      </c>
      <c r="E11" s="1301">
        <v>1</v>
      </c>
      <c r="F11" s="1299">
        <v>414268800</v>
      </c>
      <c r="G11" s="9"/>
      <c r="H11" s="54"/>
      <c r="I11" s="44"/>
    </row>
    <row r="12" spans="1:9" s="17" customFormat="1" ht="38.25">
      <c r="A12" s="54"/>
      <c r="B12" s="1228" t="s">
        <v>3002</v>
      </c>
      <c r="C12" s="1228" t="s">
        <v>4797</v>
      </c>
      <c r="D12" s="1228" t="s">
        <v>1188</v>
      </c>
      <c r="E12" s="1301">
        <v>1</v>
      </c>
      <c r="F12" s="1299">
        <v>209000000</v>
      </c>
      <c r="G12" s="9"/>
      <c r="H12" s="54"/>
      <c r="I12" s="44"/>
    </row>
    <row r="13" spans="1:9" s="17" customFormat="1" ht="25.5">
      <c r="A13" s="54"/>
      <c r="B13" s="1228" t="s">
        <v>1520</v>
      </c>
      <c r="C13" s="1228" t="s">
        <v>4798</v>
      </c>
      <c r="D13" s="1228" t="s">
        <v>1188</v>
      </c>
      <c r="E13" s="1301">
        <v>1</v>
      </c>
      <c r="F13" s="1299">
        <v>172328310</v>
      </c>
      <c r="G13" s="9"/>
      <c r="H13" s="54"/>
      <c r="I13" s="44"/>
    </row>
    <row r="14" spans="1:9" s="17" customFormat="1" ht="38.25">
      <c r="A14" s="54"/>
      <c r="B14" s="1228" t="s">
        <v>1163</v>
      </c>
      <c r="C14" s="1228" t="s">
        <v>4799</v>
      </c>
      <c r="D14" s="1228" t="s">
        <v>1188</v>
      </c>
      <c r="E14" s="1301">
        <v>1</v>
      </c>
      <c r="F14" s="1299">
        <v>89364000</v>
      </c>
      <c r="G14" s="9"/>
      <c r="H14" s="54"/>
      <c r="I14" s="44"/>
    </row>
    <row r="15" spans="1:9" s="17" customFormat="1" ht="38.25">
      <c r="A15" s="54"/>
      <c r="B15" s="1228" t="s">
        <v>1164</v>
      </c>
      <c r="C15" s="1228" t="s">
        <v>4800</v>
      </c>
      <c r="D15" s="1228" t="s">
        <v>1188</v>
      </c>
      <c r="E15" s="1301">
        <v>1</v>
      </c>
      <c r="F15" s="1299">
        <v>20213600</v>
      </c>
      <c r="G15" s="9"/>
      <c r="H15" s="54"/>
      <c r="I15" s="44"/>
    </row>
    <row r="16" spans="1:9" s="17" customFormat="1" ht="38.25">
      <c r="A16" s="54"/>
      <c r="B16" s="1228" t="s">
        <v>1840</v>
      </c>
      <c r="C16" s="1228" t="s">
        <v>4801</v>
      </c>
      <c r="D16" s="1228" t="s">
        <v>1188</v>
      </c>
      <c r="E16" s="1301">
        <v>1</v>
      </c>
      <c r="F16" s="1299">
        <v>13200000</v>
      </c>
      <c r="G16" s="9"/>
      <c r="H16" s="54"/>
      <c r="I16" s="44"/>
    </row>
    <row r="17" spans="1:11" s="17" customFormat="1" ht="51">
      <c r="A17" s="54"/>
      <c r="B17" s="1228" t="s">
        <v>349</v>
      </c>
      <c r="C17" s="1228" t="s">
        <v>4802</v>
      </c>
      <c r="D17" s="1228" t="s">
        <v>1188</v>
      </c>
      <c r="E17" s="1301">
        <v>1</v>
      </c>
      <c r="F17" s="1299">
        <v>33000000</v>
      </c>
      <c r="G17" s="9"/>
      <c r="H17" s="54"/>
      <c r="I17" s="44"/>
    </row>
    <row r="18" spans="1:11" s="17" customFormat="1" ht="25.5">
      <c r="A18" s="54"/>
      <c r="B18" s="1228" t="s">
        <v>4803</v>
      </c>
      <c r="C18" s="1228" t="s">
        <v>4804</v>
      </c>
      <c r="D18" s="1228" t="s">
        <v>1188</v>
      </c>
      <c r="E18" s="1300" t="s">
        <v>4128</v>
      </c>
      <c r="F18" s="1299">
        <v>429000000</v>
      </c>
      <c r="G18" s="9"/>
      <c r="H18" s="54"/>
      <c r="I18" s="44"/>
    </row>
    <row r="19" spans="1:11" s="17" customFormat="1" ht="25.5">
      <c r="A19" s="54"/>
      <c r="B19" s="1228" t="s">
        <v>4805</v>
      </c>
      <c r="C19" s="1228" t="s">
        <v>4806</v>
      </c>
      <c r="D19" s="1228" t="s">
        <v>4807</v>
      </c>
      <c r="E19" s="1302">
        <v>1</v>
      </c>
      <c r="F19" s="1299">
        <v>187974256</v>
      </c>
      <c r="G19" s="9"/>
      <c r="H19" s="54"/>
      <c r="I19" s="44"/>
    </row>
    <row r="20" spans="1:11" s="17" customFormat="1" ht="25.5">
      <c r="A20" s="54"/>
      <c r="B20" s="1228" t="s">
        <v>4808</v>
      </c>
      <c r="C20" s="1228" t="s">
        <v>4806</v>
      </c>
      <c r="D20" s="1228" t="s">
        <v>4809</v>
      </c>
      <c r="E20" s="1302">
        <v>1</v>
      </c>
      <c r="F20" s="1299">
        <v>523678500</v>
      </c>
      <c r="G20" s="9"/>
      <c r="H20" s="54"/>
      <c r="I20" s="44"/>
    </row>
    <row r="21" spans="1:11" s="17" customFormat="1" ht="25.5">
      <c r="A21" s="54"/>
      <c r="B21" s="1228" t="s">
        <v>4810</v>
      </c>
      <c r="C21" s="1228" t="s">
        <v>4806</v>
      </c>
      <c r="D21" s="1228" t="s">
        <v>4811</v>
      </c>
      <c r="E21" s="1302">
        <v>1</v>
      </c>
      <c r="F21" s="1299">
        <v>502000000</v>
      </c>
      <c r="G21" s="9"/>
      <c r="H21" s="54"/>
      <c r="I21" s="44"/>
    </row>
    <row r="22" spans="1:11" s="17" customFormat="1" ht="25.5">
      <c r="A22" s="54"/>
      <c r="B22" s="1228" t="s">
        <v>4812</v>
      </c>
      <c r="C22" s="1228" t="s">
        <v>4806</v>
      </c>
      <c r="D22" s="1228" t="s">
        <v>4813</v>
      </c>
      <c r="E22" s="1302">
        <v>1</v>
      </c>
      <c r="F22" s="1299">
        <v>414498000</v>
      </c>
      <c r="G22" s="9"/>
      <c r="H22" s="54"/>
      <c r="I22" s="44"/>
    </row>
    <row r="23" spans="1:11" s="17" customFormat="1" ht="25.5">
      <c r="A23" s="54"/>
      <c r="B23" s="1228" t="s">
        <v>4814</v>
      </c>
      <c r="C23" s="1228" t="s">
        <v>4806</v>
      </c>
      <c r="D23" s="1228" t="s">
        <v>4815</v>
      </c>
      <c r="E23" s="1302">
        <v>1</v>
      </c>
      <c r="F23" s="1299">
        <v>183256500</v>
      </c>
      <c r="G23" s="9"/>
      <c r="H23" s="54"/>
      <c r="I23" s="44"/>
    </row>
    <row r="24" spans="1:11" s="17" customFormat="1" ht="25.5">
      <c r="A24" s="54"/>
      <c r="B24" s="1228" t="s">
        <v>4816</v>
      </c>
      <c r="C24" s="1228" t="s">
        <v>4806</v>
      </c>
      <c r="D24" s="1228" t="s">
        <v>4817</v>
      </c>
      <c r="E24" s="1302">
        <v>1</v>
      </c>
      <c r="F24" s="1299">
        <v>719405500</v>
      </c>
      <c r="G24" s="9"/>
      <c r="H24" s="54"/>
      <c r="I24" s="44"/>
    </row>
    <row r="25" spans="1:11" s="17" customFormat="1" ht="25.5">
      <c r="A25" s="54"/>
      <c r="B25" s="1228" t="s">
        <v>4818</v>
      </c>
      <c r="C25" s="1228" t="s">
        <v>4806</v>
      </c>
      <c r="D25" s="1228" t="s">
        <v>4819</v>
      </c>
      <c r="E25" s="1302">
        <v>1</v>
      </c>
      <c r="F25" s="1299">
        <v>310063550</v>
      </c>
      <c r="G25" s="9"/>
      <c r="H25" s="54"/>
      <c r="I25" s="44"/>
    </row>
    <row r="26" spans="1:11" s="17" customFormat="1" ht="25.5">
      <c r="A26" s="54"/>
      <c r="B26" s="1228" t="s">
        <v>4820</v>
      </c>
      <c r="C26" s="1228" t="s">
        <v>4806</v>
      </c>
      <c r="D26" s="1228" t="s">
        <v>4821</v>
      </c>
      <c r="E26" s="1302">
        <v>1</v>
      </c>
      <c r="F26" s="1299">
        <v>687131141</v>
      </c>
      <c r="G26" s="9"/>
      <c r="H26" s="54"/>
      <c r="I26" s="44"/>
    </row>
    <row r="27" spans="1:11" s="17" customFormat="1" ht="25.5">
      <c r="A27" s="54"/>
      <c r="B27" s="1228" t="s">
        <v>4822</v>
      </c>
      <c r="C27" s="1228" t="s">
        <v>4806</v>
      </c>
      <c r="D27" s="1228" t="s">
        <v>4823</v>
      </c>
      <c r="E27" s="1302">
        <v>1</v>
      </c>
      <c r="F27" s="1299">
        <v>199459550</v>
      </c>
      <c r="G27" s="9"/>
      <c r="H27" s="54"/>
      <c r="I27" s="44"/>
    </row>
    <row r="28" spans="1:11" s="17" customFormat="1" ht="39.75" customHeight="1">
      <c r="A28" s="54"/>
      <c r="B28" s="1228" t="s">
        <v>4824</v>
      </c>
      <c r="C28" s="1228" t="s">
        <v>4806</v>
      </c>
      <c r="D28" s="1228" t="s">
        <v>4825</v>
      </c>
      <c r="E28" s="1302">
        <v>1</v>
      </c>
      <c r="F28" s="1299">
        <v>105916800</v>
      </c>
      <c r="G28" s="10"/>
      <c r="H28" s="7"/>
      <c r="I28" s="42"/>
    </row>
    <row r="29" spans="1:11" s="17" customFormat="1" ht="37.5" customHeight="1">
      <c r="A29" s="1227"/>
      <c r="B29" s="1228" t="s">
        <v>4826</v>
      </c>
      <c r="C29" s="1228" t="s">
        <v>4806</v>
      </c>
      <c r="D29" s="1228" t="s">
        <v>4827</v>
      </c>
      <c r="E29" s="1302">
        <v>1</v>
      </c>
      <c r="F29" s="1299">
        <v>343514165</v>
      </c>
      <c r="G29" s="10"/>
      <c r="H29" s="7"/>
      <c r="I29" s="42"/>
    </row>
    <row r="30" spans="1:11" s="17" customFormat="1" ht="39" customHeight="1">
      <c r="A30" s="1227"/>
      <c r="B30" s="1228" t="s">
        <v>4828</v>
      </c>
      <c r="C30" s="1228" t="s">
        <v>4829</v>
      </c>
      <c r="D30" s="1228" t="s">
        <v>4830</v>
      </c>
      <c r="E30" s="1302">
        <v>1</v>
      </c>
      <c r="F30" s="1299">
        <v>1272225000</v>
      </c>
      <c r="G30" s="10"/>
      <c r="H30" s="7"/>
      <c r="I30" s="42"/>
      <c r="K30" s="1303"/>
    </row>
    <row r="31" spans="1:11" s="17" customFormat="1" ht="37.5" customHeight="1">
      <c r="A31" s="54">
        <v>2</v>
      </c>
      <c r="B31" s="1295" t="s">
        <v>4831</v>
      </c>
      <c r="C31" s="1295" t="s">
        <v>1198</v>
      </c>
      <c r="D31" s="1295" t="s">
        <v>4791</v>
      </c>
      <c r="E31" s="1295"/>
      <c r="F31" s="1297">
        <f>SUM(F32:F37)</f>
        <v>3053350000</v>
      </c>
      <c r="G31" s="10"/>
      <c r="H31" s="7"/>
      <c r="I31" s="42"/>
    </row>
    <row r="32" spans="1:11" s="168" customFormat="1" ht="76.5" customHeight="1">
      <c r="A32" s="1304"/>
      <c r="B32" s="1228" t="s">
        <v>1380</v>
      </c>
      <c r="C32" s="1228" t="s">
        <v>4832</v>
      </c>
      <c r="D32" s="1228" t="s">
        <v>8</v>
      </c>
      <c r="E32" s="1229" t="s">
        <v>4833</v>
      </c>
      <c r="F32" s="1299">
        <v>1200000000</v>
      </c>
      <c r="G32" s="1295"/>
      <c r="H32" s="1295"/>
      <c r="I32" s="1295"/>
    </row>
    <row r="33" spans="1:9" s="17" customFormat="1" ht="47.25" customHeight="1">
      <c r="A33" s="1227"/>
      <c r="B33" s="1228" t="s">
        <v>198</v>
      </c>
      <c r="C33" s="1228" t="s">
        <v>4834</v>
      </c>
      <c r="D33" s="1228" t="s">
        <v>1188</v>
      </c>
      <c r="E33" s="1305">
        <v>1</v>
      </c>
      <c r="F33" s="1299">
        <v>548350000</v>
      </c>
      <c r="G33" s="10"/>
      <c r="H33" s="7"/>
      <c r="I33" s="42"/>
    </row>
    <row r="34" spans="1:9" s="17" customFormat="1" ht="40.5" customHeight="1">
      <c r="A34" s="1227"/>
      <c r="B34" s="1228" t="s">
        <v>357</v>
      </c>
      <c r="C34" s="1228" t="s">
        <v>4835</v>
      </c>
      <c r="D34" s="1228" t="s">
        <v>1188</v>
      </c>
      <c r="E34" s="1305">
        <v>1</v>
      </c>
      <c r="F34" s="1299">
        <v>325000000</v>
      </c>
      <c r="G34" s="10"/>
      <c r="H34" s="7"/>
      <c r="I34" s="42"/>
    </row>
    <row r="35" spans="1:9" s="17" customFormat="1" ht="42.75" customHeight="1">
      <c r="A35" s="1227"/>
      <c r="B35" s="1228" t="s">
        <v>4836</v>
      </c>
      <c r="C35" s="1228" t="s">
        <v>4837</v>
      </c>
      <c r="D35" s="1228" t="s">
        <v>4838</v>
      </c>
      <c r="E35" s="1305">
        <v>1</v>
      </c>
      <c r="F35" s="1299">
        <v>845000000</v>
      </c>
      <c r="G35" s="10"/>
      <c r="H35" s="7"/>
      <c r="I35" s="42"/>
    </row>
    <row r="36" spans="1:9" s="17" customFormat="1" ht="36" customHeight="1">
      <c r="A36" s="1227"/>
      <c r="B36" s="1228" t="s">
        <v>361</v>
      </c>
      <c r="C36" s="1228" t="s">
        <v>4839</v>
      </c>
      <c r="D36" s="1228" t="s">
        <v>1188</v>
      </c>
      <c r="E36" s="1305">
        <v>1</v>
      </c>
      <c r="F36" s="1299">
        <v>60000000</v>
      </c>
      <c r="G36" s="10"/>
      <c r="H36" s="7"/>
      <c r="I36" s="42"/>
    </row>
    <row r="37" spans="1:9" s="17" customFormat="1" ht="49.5" customHeight="1">
      <c r="A37" s="1227"/>
      <c r="B37" s="1228" t="s">
        <v>4840</v>
      </c>
      <c r="C37" s="1228" t="s">
        <v>4841</v>
      </c>
      <c r="D37" s="1228" t="s">
        <v>1188</v>
      </c>
      <c r="E37" s="1305">
        <v>1</v>
      </c>
      <c r="F37" s="1299">
        <v>75000000</v>
      </c>
      <c r="G37" s="10"/>
      <c r="H37" s="7"/>
      <c r="I37" s="42"/>
    </row>
    <row r="38" spans="1:9" s="168" customFormat="1" ht="71.25" customHeight="1">
      <c r="A38" s="1295">
        <v>3</v>
      </c>
      <c r="B38" s="1295" t="s">
        <v>379</v>
      </c>
      <c r="C38" s="1295" t="s">
        <v>4842</v>
      </c>
      <c r="D38" s="1295" t="s">
        <v>8</v>
      </c>
      <c r="E38" s="1305">
        <v>1</v>
      </c>
      <c r="F38" s="1297">
        <f>SUM(F39)</f>
        <v>300000000</v>
      </c>
      <c r="G38" s="9"/>
      <c r="H38" s="54"/>
      <c r="I38" s="44"/>
    </row>
    <row r="39" spans="1:9" s="17" customFormat="1" ht="59.25" customHeight="1">
      <c r="A39" s="54"/>
      <c r="B39" s="1228" t="s">
        <v>4843</v>
      </c>
      <c r="C39" s="1228" t="s">
        <v>4844</v>
      </c>
      <c r="D39" s="1228" t="s">
        <v>1188</v>
      </c>
      <c r="E39" s="1305">
        <v>1</v>
      </c>
      <c r="F39" s="1299">
        <v>300000000</v>
      </c>
      <c r="G39" s="10"/>
      <c r="H39" s="7"/>
      <c r="I39" s="42"/>
    </row>
    <row r="40" spans="1:9" s="168" customFormat="1" ht="33.75" customHeight="1">
      <c r="A40" s="1295">
        <v>4</v>
      </c>
      <c r="B40" s="1295" t="s">
        <v>4845</v>
      </c>
      <c r="C40" s="1295" t="s">
        <v>1202</v>
      </c>
      <c r="D40" s="1295" t="s">
        <v>4791</v>
      </c>
      <c r="E40" s="1305">
        <v>1</v>
      </c>
      <c r="F40" s="1297">
        <f>SUM(F41:F42)</f>
        <v>273500000</v>
      </c>
      <c r="G40" s="9"/>
      <c r="H40" s="54"/>
      <c r="I40" s="44"/>
    </row>
    <row r="41" spans="1:9" s="17" customFormat="1" ht="29.25" customHeight="1">
      <c r="A41" s="1227"/>
      <c r="B41" s="1228" t="s">
        <v>4846</v>
      </c>
      <c r="C41" s="1228" t="s">
        <v>4847</v>
      </c>
      <c r="D41" s="1228" t="s">
        <v>1188</v>
      </c>
      <c r="E41" s="1305">
        <v>1</v>
      </c>
      <c r="F41" s="1299">
        <v>99000000</v>
      </c>
      <c r="G41" s="10"/>
      <c r="H41" s="7"/>
      <c r="I41" s="42"/>
    </row>
    <row r="42" spans="1:9" s="17" customFormat="1" ht="51.75" customHeight="1">
      <c r="A42" s="1227"/>
      <c r="B42" s="1228" t="s">
        <v>4848</v>
      </c>
      <c r="C42" s="1228" t="s">
        <v>4849</v>
      </c>
      <c r="D42" s="1228" t="s">
        <v>8</v>
      </c>
      <c r="E42" s="1305">
        <v>1</v>
      </c>
      <c r="F42" s="1299">
        <v>174500000</v>
      </c>
      <c r="G42" s="9"/>
      <c r="H42" s="54"/>
      <c r="I42" s="44"/>
    </row>
    <row r="43" spans="1:9" s="168" customFormat="1" ht="42.75" customHeight="1">
      <c r="A43" s="1295">
        <v>5</v>
      </c>
      <c r="B43" s="1295" t="s">
        <v>3410</v>
      </c>
      <c r="C43" s="1295" t="s">
        <v>4850</v>
      </c>
      <c r="D43" s="1295" t="s">
        <v>4791</v>
      </c>
      <c r="E43" s="1305">
        <v>1</v>
      </c>
      <c r="F43" s="1297">
        <f>SUM(F44:F45)</f>
        <v>370000000</v>
      </c>
      <c r="G43" s="9"/>
      <c r="H43" s="54"/>
      <c r="I43" s="44"/>
    </row>
    <row r="44" spans="1:9" s="17" customFormat="1" ht="104.25" customHeight="1">
      <c r="A44" s="1227"/>
      <c r="B44" s="1228" t="s">
        <v>4851</v>
      </c>
      <c r="C44" s="1228" t="s">
        <v>4852</v>
      </c>
      <c r="D44" s="1228" t="s">
        <v>8</v>
      </c>
      <c r="E44" s="1229" t="s">
        <v>4853</v>
      </c>
      <c r="F44" s="1299">
        <v>210000000</v>
      </c>
      <c r="G44" s="9"/>
      <c r="H44" s="54"/>
      <c r="I44" s="44"/>
    </row>
    <row r="45" spans="1:9" s="17" customFormat="1" ht="89.25" customHeight="1">
      <c r="A45" s="54"/>
      <c r="B45" s="1228" t="s">
        <v>4854</v>
      </c>
      <c r="C45" s="1228" t="s">
        <v>4855</v>
      </c>
      <c r="D45" s="1228" t="s">
        <v>1188</v>
      </c>
      <c r="E45" s="1229" t="s">
        <v>4856</v>
      </c>
      <c r="F45" s="1299">
        <v>160000000</v>
      </c>
      <c r="G45" s="10"/>
      <c r="H45" s="7"/>
      <c r="I45" s="42"/>
    </row>
    <row r="46" spans="1:9" s="1073" customFormat="1" ht="55.5" customHeight="1">
      <c r="A46" s="1045">
        <v>6</v>
      </c>
      <c r="B46" s="1306" t="s">
        <v>4857</v>
      </c>
      <c r="C46" s="1307" t="s">
        <v>4858</v>
      </c>
      <c r="D46" s="1308" t="s">
        <v>2877</v>
      </c>
      <c r="E46" s="1229" t="s">
        <v>4859</v>
      </c>
      <c r="F46" s="1309">
        <f>SUM(F47:F130)</f>
        <v>3418777468</v>
      </c>
      <c r="G46" s="1074"/>
      <c r="H46" s="1045"/>
      <c r="I46" s="1207"/>
    </row>
    <row r="47" spans="1:9" s="17" customFormat="1" ht="33" customHeight="1">
      <c r="A47" s="54"/>
      <c r="B47" s="1228" t="s">
        <v>4860</v>
      </c>
      <c r="C47" s="1228" t="s">
        <v>4861</v>
      </c>
      <c r="D47" s="1229" t="s">
        <v>1188</v>
      </c>
      <c r="E47" s="1229" t="s">
        <v>4862</v>
      </c>
      <c r="F47" s="1310">
        <v>100500000</v>
      </c>
      <c r="G47" s="10"/>
      <c r="H47" s="7"/>
      <c r="I47" s="42"/>
    </row>
    <row r="48" spans="1:9" s="17" customFormat="1" ht="51">
      <c r="A48" s="1311"/>
      <c r="B48" s="1312" t="s">
        <v>4863</v>
      </c>
      <c r="C48" s="1312" t="s">
        <v>4864</v>
      </c>
      <c r="D48" s="1313" t="s">
        <v>8</v>
      </c>
      <c r="E48" s="1313" t="s">
        <v>4865</v>
      </c>
      <c r="F48" s="1310">
        <v>457502000</v>
      </c>
      <c r="G48" s="1060"/>
      <c r="H48" s="472"/>
      <c r="I48" s="1201"/>
    </row>
    <row r="49" spans="1:9" s="17" customFormat="1" ht="68.25" customHeight="1">
      <c r="A49" s="1065"/>
      <c r="B49" s="1314"/>
      <c r="C49" s="1315" t="s">
        <v>4866</v>
      </c>
      <c r="D49" s="1316"/>
      <c r="E49" s="1316" t="s">
        <v>4867</v>
      </c>
      <c r="F49" s="1066"/>
      <c r="G49" s="1058"/>
      <c r="H49" s="279"/>
      <c r="I49" s="1059"/>
    </row>
    <row r="50" spans="1:9" s="17" customFormat="1" ht="51">
      <c r="A50" s="1311"/>
      <c r="B50" s="1312" t="s">
        <v>4868</v>
      </c>
      <c r="C50" s="1312" t="s">
        <v>4869</v>
      </c>
      <c r="D50" s="1313" t="s">
        <v>8</v>
      </c>
      <c r="E50" s="1313" t="s">
        <v>4870</v>
      </c>
      <c r="F50" s="1049">
        <v>273492000</v>
      </c>
      <c r="G50" s="1050"/>
      <c r="H50" s="278"/>
      <c r="I50" s="1049"/>
    </row>
    <row r="51" spans="1:9" s="17" customFormat="1" ht="76.5">
      <c r="A51" s="1317"/>
      <c r="B51" s="1318"/>
      <c r="C51" s="1318" t="s">
        <v>4871</v>
      </c>
      <c r="D51" s="1319"/>
      <c r="E51" s="1319" t="s">
        <v>4872</v>
      </c>
      <c r="F51" s="1320"/>
      <c r="G51" s="1061"/>
      <c r="H51" s="1062"/>
      <c r="I51" s="1063"/>
    </row>
    <row r="52" spans="1:9" s="17" customFormat="1" ht="51.75" customHeight="1">
      <c r="A52" s="1321"/>
      <c r="B52" s="1315"/>
      <c r="C52" s="1315" t="s">
        <v>4873</v>
      </c>
      <c r="D52" s="1316"/>
      <c r="E52" s="1316" t="s">
        <v>4874</v>
      </c>
      <c r="F52" s="1322"/>
      <c r="G52" s="1058"/>
      <c r="H52" s="279"/>
      <c r="I52" s="1059"/>
    </row>
    <row r="53" spans="1:9" s="17" customFormat="1" ht="108" customHeight="1">
      <c r="A53" s="472"/>
      <c r="B53" s="1323" t="s">
        <v>4875</v>
      </c>
      <c r="C53" s="1312" t="s">
        <v>4876</v>
      </c>
      <c r="D53" s="1324" t="s">
        <v>8</v>
      </c>
      <c r="E53" s="1313" t="s">
        <v>4877</v>
      </c>
      <c r="F53" s="1049">
        <v>135000000</v>
      </c>
      <c r="G53" s="1060"/>
      <c r="H53" s="472"/>
      <c r="I53" s="1201"/>
    </row>
    <row r="54" spans="1:9" s="17" customFormat="1" ht="40.5" customHeight="1">
      <c r="A54" s="1321"/>
      <c r="B54" s="1325"/>
      <c r="C54" s="1315" t="s">
        <v>4878</v>
      </c>
      <c r="D54" s="1316"/>
      <c r="E54" s="1316" t="s">
        <v>4879</v>
      </c>
      <c r="F54" s="1322"/>
      <c r="G54" s="1058"/>
      <c r="H54" s="279"/>
      <c r="I54" s="1059"/>
    </row>
    <row r="55" spans="1:9" s="17" customFormat="1" ht="25.5">
      <c r="A55" s="1311"/>
      <c r="B55" s="1312" t="s">
        <v>4880</v>
      </c>
      <c r="C55" s="1312" t="s">
        <v>4881</v>
      </c>
      <c r="D55" s="1324" t="s">
        <v>8</v>
      </c>
      <c r="E55" s="1313" t="s">
        <v>4882</v>
      </c>
      <c r="F55" s="1326">
        <v>89000000</v>
      </c>
      <c r="G55" s="1060"/>
      <c r="H55" s="472"/>
      <c r="I55" s="1201"/>
    </row>
    <row r="56" spans="1:9" s="17" customFormat="1" ht="37.5" customHeight="1">
      <c r="A56" s="1317"/>
      <c r="B56" s="1318"/>
      <c r="C56" s="1318" t="s">
        <v>4883</v>
      </c>
      <c r="D56" s="1319"/>
      <c r="E56" s="1319" t="s">
        <v>4884</v>
      </c>
      <c r="F56" s="1320"/>
      <c r="G56" s="1053"/>
      <c r="H56" s="1054"/>
      <c r="I56" s="1055"/>
    </row>
    <row r="57" spans="1:9" s="17" customFormat="1" ht="38.25">
      <c r="A57" s="1065"/>
      <c r="B57" s="1314"/>
      <c r="C57" s="1315" t="s">
        <v>4885</v>
      </c>
      <c r="D57" s="279"/>
      <c r="E57" s="1316" t="s">
        <v>4886</v>
      </c>
      <c r="F57" s="1066"/>
      <c r="G57" s="1058"/>
      <c r="H57" s="279"/>
      <c r="I57" s="1059"/>
    </row>
    <row r="58" spans="1:9" s="17" customFormat="1" ht="39" customHeight="1">
      <c r="A58" s="1311"/>
      <c r="B58" s="1312" t="s">
        <v>4887</v>
      </c>
      <c r="C58" s="1312" t="s">
        <v>4888</v>
      </c>
      <c r="D58" s="1324" t="s">
        <v>4889</v>
      </c>
      <c r="E58" s="1327" t="s">
        <v>4890</v>
      </c>
      <c r="F58" s="1326">
        <v>166553468</v>
      </c>
      <c r="G58" s="1060"/>
      <c r="H58" s="472"/>
      <c r="I58" s="1201"/>
    </row>
    <row r="59" spans="1:9" s="17" customFormat="1" ht="25.5">
      <c r="A59" s="1317"/>
      <c r="B59" s="1318"/>
      <c r="C59" s="1318" t="s">
        <v>4891</v>
      </c>
      <c r="D59" s="1319"/>
      <c r="E59" s="1328" t="s">
        <v>570</v>
      </c>
      <c r="F59" s="1320"/>
      <c r="G59" s="1053"/>
      <c r="H59" s="1054"/>
      <c r="I59" s="1055"/>
    </row>
    <row r="60" spans="1:9" s="17" customFormat="1" ht="25.5">
      <c r="A60" s="1317"/>
      <c r="B60" s="1318"/>
      <c r="C60" s="1318" t="s">
        <v>4892</v>
      </c>
      <c r="D60" s="1319"/>
      <c r="E60" s="1328" t="s">
        <v>4893</v>
      </c>
      <c r="F60" s="1320"/>
      <c r="G60" s="1053"/>
      <c r="H60" s="1054"/>
      <c r="I60" s="1055"/>
    </row>
    <row r="61" spans="1:9" s="17" customFormat="1" ht="38.25">
      <c r="A61" s="1317"/>
      <c r="B61" s="1318"/>
      <c r="C61" s="1318" t="s">
        <v>4894</v>
      </c>
      <c r="D61" s="1319"/>
      <c r="E61" s="1328" t="s">
        <v>360</v>
      </c>
      <c r="F61" s="1320"/>
      <c r="G61" s="1053"/>
      <c r="H61" s="1054"/>
      <c r="I61" s="1055"/>
    </row>
    <row r="62" spans="1:9" s="17" customFormat="1" ht="51">
      <c r="A62" s="1317"/>
      <c r="B62" s="1318"/>
      <c r="C62" s="1318" t="s">
        <v>4895</v>
      </c>
      <c r="D62" s="1319"/>
      <c r="E62" s="1329" t="s">
        <v>4896</v>
      </c>
      <c r="F62" s="1320"/>
      <c r="G62" s="1053"/>
      <c r="H62" s="1054"/>
      <c r="I62" s="1055"/>
    </row>
    <row r="63" spans="1:9" s="17" customFormat="1" ht="25.5">
      <c r="A63" s="1321"/>
      <c r="B63" s="1315"/>
      <c r="C63" s="1315" t="s">
        <v>4897</v>
      </c>
      <c r="D63" s="1316"/>
      <c r="E63" s="1330" t="s">
        <v>4898</v>
      </c>
      <c r="F63" s="1322"/>
      <c r="G63" s="1058"/>
      <c r="H63" s="279"/>
      <c r="I63" s="1059"/>
    </row>
    <row r="64" spans="1:9" s="17" customFormat="1" ht="56.25" customHeight="1">
      <c r="A64" s="278"/>
      <c r="B64" s="1312" t="s">
        <v>4899</v>
      </c>
      <c r="C64" s="1323" t="s">
        <v>4888</v>
      </c>
      <c r="D64" s="1324" t="s">
        <v>4900</v>
      </c>
      <c r="E64" s="1324" t="s">
        <v>4890</v>
      </c>
      <c r="F64" s="1331">
        <v>100000000</v>
      </c>
      <c r="G64" s="1050"/>
      <c r="H64" s="278"/>
      <c r="I64" s="1049"/>
    </row>
    <row r="65" spans="1:9" s="17" customFormat="1" ht="25.5">
      <c r="A65" s="1054"/>
      <c r="B65" s="1318"/>
      <c r="C65" s="1318" t="s">
        <v>4891</v>
      </c>
      <c r="D65" s="1319"/>
      <c r="E65" s="1332" t="s">
        <v>355</v>
      </c>
      <c r="F65" s="1320"/>
      <c r="G65" s="1053"/>
      <c r="H65" s="1054"/>
      <c r="I65" s="1055"/>
    </row>
    <row r="66" spans="1:9" s="17" customFormat="1" ht="48.75" customHeight="1">
      <c r="A66" s="1054"/>
      <c r="B66" s="1318"/>
      <c r="C66" s="1318" t="s">
        <v>4892</v>
      </c>
      <c r="D66" s="1319"/>
      <c r="E66" s="1332" t="s">
        <v>4893</v>
      </c>
      <c r="F66" s="1320"/>
      <c r="G66" s="1053"/>
      <c r="H66" s="1054"/>
      <c r="I66" s="1055"/>
    </row>
    <row r="67" spans="1:9" s="17" customFormat="1" ht="48.75" customHeight="1">
      <c r="A67" s="1054"/>
      <c r="B67" s="1318"/>
      <c r="C67" s="1318" t="s">
        <v>4894</v>
      </c>
      <c r="D67" s="1319"/>
      <c r="E67" s="1332" t="s">
        <v>867</v>
      </c>
      <c r="F67" s="1320"/>
      <c r="G67" s="1053"/>
      <c r="H67" s="1054"/>
      <c r="I67" s="1055"/>
    </row>
    <row r="68" spans="1:9" s="17" customFormat="1" ht="48.75" customHeight="1">
      <c r="A68" s="1054"/>
      <c r="B68" s="1318"/>
      <c r="C68" s="1318" t="s">
        <v>4895</v>
      </c>
      <c r="D68" s="1319"/>
      <c r="E68" s="1332" t="s">
        <v>4896</v>
      </c>
      <c r="F68" s="1320"/>
      <c r="G68" s="1053"/>
      <c r="H68" s="1054"/>
      <c r="I68" s="1055"/>
    </row>
    <row r="69" spans="1:9" s="17" customFormat="1" ht="48.75" customHeight="1">
      <c r="A69" s="279"/>
      <c r="B69" s="1315"/>
      <c r="C69" s="1315" t="s">
        <v>4897</v>
      </c>
      <c r="D69" s="1316"/>
      <c r="E69" s="1333" t="s">
        <v>4898</v>
      </c>
      <c r="F69" s="1322"/>
      <c r="G69" s="1058"/>
      <c r="H69" s="279"/>
      <c r="I69" s="1059"/>
    </row>
    <row r="70" spans="1:9" s="17" customFormat="1" ht="48.75" customHeight="1">
      <c r="A70" s="278"/>
      <c r="B70" s="1312" t="s">
        <v>4901</v>
      </c>
      <c r="C70" s="1312" t="s">
        <v>4888</v>
      </c>
      <c r="D70" s="1313" t="s">
        <v>4902</v>
      </c>
      <c r="E70" s="1324" t="s">
        <v>4890</v>
      </c>
      <c r="F70" s="1331">
        <v>181750000</v>
      </c>
      <c r="G70" s="1050"/>
      <c r="H70" s="278"/>
      <c r="I70" s="1049"/>
    </row>
    <row r="71" spans="1:9" s="17" customFormat="1" ht="48.75" customHeight="1">
      <c r="A71" s="1054"/>
      <c r="B71" s="1318"/>
      <c r="C71" s="1318" t="s">
        <v>4891</v>
      </c>
      <c r="D71" s="1319"/>
      <c r="E71" s="1332" t="s">
        <v>355</v>
      </c>
      <c r="F71" s="1320"/>
      <c r="G71" s="1053"/>
      <c r="H71" s="1054"/>
      <c r="I71" s="1055"/>
    </row>
    <row r="72" spans="1:9" s="17" customFormat="1" ht="48.75" customHeight="1">
      <c r="A72" s="1054"/>
      <c r="B72" s="1318"/>
      <c r="C72" s="1318" t="s">
        <v>4892</v>
      </c>
      <c r="D72" s="1319"/>
      <c r="E72" s="1332" t="s">
        <v>4893</v>
      </c>
      <c r="F72" s="1320"/>
      <c r="G72" s="1053"/>
      <c r="H72" s="1054"/>
      <c r="I72" s="1055"/>
    </row>
    <row r="73" spans="1:9" s="17" customFormat="1" ht="48.75" customHeight="1">
      <c r="A73" s="1054"/>
      <c r="B73" s="1318"/>
      <c r="C73" s="1318" t="s">
        <v>4894</v>
      </c>
      <c r="D73" s="1319"/>
      <c r="E73" s="1332" t="s">
        <v>867</v>
      </c>
      <c r="F73" s="1320"/>
      <c r="G73" s="1053"/>
      <c r="H73" s="1054"/>
      <c r="I73" s="1055"/>
    </row>
    <row r="74" spans="1:9" s="17" customFormat="1" ht="48.75" customHeight="1">
      <c r="A74" s="1054"/>
      <c r="B74" s="1318"/>
      <c r="C74" s="1318" t="s">
        <v>4895</v>
      </c>
      <c r="D74" s="1319"/>
      <c r="E74" s="1332" t="s">
        <v>4896</v>
      </c>
      <c r="F74" s="1320"/>
      <c r="G74" s="1053"/>
      <c r="H74" s="1054"/>
      <c r="I74" s="1055"/>
    </row>
    <row r="75" spans="1:9" s="17" customFormat="1" ht="48.75" customHeight="1">
      <c r="A75" s="279"/>
      <c r="B75" s="1315"/>
      <c r="C75" s="1315" t="s">
        <v>4897</v>
      </c>
      <c r="D75" s="1316"/>
      <c r="E75" s="1333" t="s">
        <v>4898</v>
      </c>
      <c r="F75" s="1322"/>
      <c r="G75" s="1058"/>
      <c r="H75" s="279"/>
      <c r="I75" s="1059"/>
    </row>
    <row r="76" spans="1:9" s="1073" customFormat="1" ht="48.75" customHeight="1">
      <c r="A76" s="1217"/>
      <c r="B76" s="1334" t="s">
        <v>4903</v>
      </c>
      <c r="C76" s="1335" t="s">
        <v>4888</v>
      </c>
      <c r="D76" s="1324" t="s">
        <v>4904</v>
      </c>
      <c r="E76" s="1324" t="s">
        <v>4890</v>
      </c>
      <c r="F76" s="1331">
        <v>163264000</v>
      </c>
      <c r="G76" s="1048"/>
      <c r="H76" s="1217"/>
      <c r="I76" s="1218"/>
    </row>
    <row r="77" spans="1:9" s="17" customFormat="1" ht="25.5">
      <c r="A77" s="1054"/>
      <c r="B77" s="1318"/>
      <c r="C77" s="1336" t="s">
        <v>4891</v>
      </c>
      <c r="D77" s="1319"/>
      <c r="E77" s="1332" t="s">
        <v>355</v>
      </c>
      <c r="F77" s="1320"/>
      <c r="G77" s="1053"/>
      <c r="H77" s="1054"/>
      <c r="I77" s="1055"/>
    </row>
    <row r="78" spans="1:9" s="17" customFormat="1" ht="48.75" customHeight="1">
      <c r="A78" s="1054"/>
      <c r="B78" s="1318"/>
      <c r="C78" s="1336" t="s">
        <v>4892</v>
      </c>
      <c r="D78" s="1319"/>
      <c r="E78" s="1332" t="s">
        <v>4893</v>
      </c>
      <c r="F78" s="1320"/>
      <c r="G78" s="1053"/>
      <c r="H78" s="1054"/>
      <c r="I78" s="1055"/>
    </row>
    <row r="79" spans="1:9" s="17" customFormat="1" ht="38.25">
      <c r="A79" s="1054"/>
      <c r="B79" s="1318"/>
      <c r="C79" s="1336" t="s">
        <v>4894</v>
      </c>
      <c r="D79" s="1319"/>
      <c r="E79" s="1332" t="s">
        <v>867</v>
      </c>
      <c r="F79" s="1320"/>
      <c r="G79" s="1053"/>
      <c r="H79" s="1054"/>
      <c r="I79" s="1055"/>
    </row>
    <row r="80" spans="1:9" s="17" customFormat="1" ht="51">
      <c r="A80" s="1054"/>
      <c r="B80" s="1318"/>
      <c r="C80" s="1336" t="s">
        <v>4895</v>
      </c>
      <c r="D80" s="1319"/>
      <c r="E80" s="1332" t="s">
        <v>4896</v>
      </c>
      <c r="F80" s="1320"/>
      <c r="G80" s="1053"/>
      <c r="H80" s="1054"/>
      <c r="I80" s="1055"/>
    </row>
    <row r="81" spans="1:9" s="17" customFormat="1" ht="25.5">
      <c r="A81" s="279"/>
      <c r="B81" s="1315"/>
      <c r="C81" s="1337" t="s">
        <v>4897</v>
      </c>
      <c r="D81" s="1316"/>
      <c r="E81" s="1333" t="s">
        <v>4898</v>
      </c>
      <c r="F81" s="1322"/>
      <c r="G81" s="1058"/>
      <c r="H81" s="279"/>
      <c r="I81" s="1059"/>
    </row>
    <row r="82" spans="1:9" s="17" customFormat="1" ht="57" customHeight="1">
      <c r="A82" s="278"/>
      <c r="B82" s="1312" t="s">
        <v>4905</v>
      </c>
      <c r="C82" s="1335" t="s">
        <v>4888</v>
      </c>
      <c r="D82" s="1313" t="s">
        <v>4906</v>
      </c>
      <c r="E82" s="1327" t="s">
        <v>4890</v>
      </c>
      <c r="F82" s="1338">
        <v>621000000</v>
      </c>
      <c r="G82" s="1050"/>
      <c r="H82" s="278"/>
      <c r="I82" s="1049"/>
    </row>
    <row r="83" spans="1:9" s="17" customFormat="1" ht="25.5">
      <c r="A83" s="1054"/>
      <c r="B83" s="1318"/>
      <c r="C83" s="1336" t="s">
        <v>4891</v>
      </c>
      <c r="D83" s="1319"/>
      <c r="E83" s="1328" t="s">
        <v>355</v>
      </c>
      <c r="F83" s="1320"/>
      <c r="G83" s="1053"/>
      <c r="H83" s="1054"/>
      <c r="I83" s="1055"/>
    </row>
    <row r="84" spans="1:9" s="17" customFormat="1" ht="25.5">
      <c r="A84" s="1054"/>
      <c r="B84" s="1318"/>
      <c r="C84" s="1336" t="s">
        <v>4892</v>
      </c>
      <c r="D84" s="1319"/>
      <c r="E84" s="1328" t="s">
        <v>4893</v>
      </c>
      <c r="F84" s="1320"/>
      <c r="G84" s="1053"/>
      <c r="H84" s="1054"/>
      <c r="I84" s="1055"/>
    </row>
    <row r="85" spans="1:9" s="17" customFormat="1" ht="38.25">
      <c r="A85" s="1054"/>
      <c r="B85" s="1318"/>
      <c r="C85" s="1336" t="s">
        <v>4894</v>
      </c>
      <c r="D85" s="1319"/>
      <c r="E85" s="1328" t="s">
        <v>867</v>
      </c>
      <c r="F85" s="1320"/>
      <c r="G85" s="1053"/>
      <c r="H85" s="1054"/>
      <c r="I85" s="1055"/>
    </row>
    <row r="86" spans="1:9" s="17" customFormat="1" ht="51">
      <c r="A86" s="1054"/>
      <c r="B86" s="1318"/>
      <c r="C86" s="1336" t="s">
        <v>4895</v>
      </c>
      <c r="D86" s="1319"/>
      <c r="E86" s="1328" t="s">
        <v>4896</v>
      </c>
      <c r="F86" s="1320"/>
      <c r="G86" s="1053"/>
      <c r="H86" s="1054"/>
      <c r="I86" s="1055"/>
    </row>
    <row r="87" spans="1:9" s="17" customFormat="1" ht="25.5">
      <c r="A87" s="279"/>
      <c r="B87" s="1315"/>
      <c r="C87" s="1337" t="s">
        <v>4897</v>
      </c>
      <c r="D87" s="1316"/>
      <c r="E87" s="1330" t="s">
        <v>4898</v>
      </c>
      <c r="F87" s="1322"/>
      <c r="G87" s="1058"/>
      <c r="H87" s="279"/>
      <c r="I87" s="1059"/>
    </row>
    <row r="88" spans="1:9" s="17" customFormat="1" ht="38.25">
      <c r="A88" s="278"/>
      <c r="B88" s="1312" t="s">
        <v>4907</v>
      </c>
      <c r="C88" s="1335" t="s">
        <v>4888</v>
      </c>
      <c r="D88" s="1313" t="s">
        <v>4908</v>
      </c>
      <c r="E88" s="1327" t="s">
        <v>4909</v>
      </c>
      <c r="F88" s="1338">
        <v>57500000</v>
      </c>
      <c r="G88" s="1050"/>
      <c r="H88" s="278"/>
      <c r="I88" s="1049"/>
    </row>
    <row r="89" spans="1:9" s="17" customFormat="1" ht="25.5">
      <c r="A89" s="1054"/>
      <c r="B89" s="1318"/>
      <c r="C89" s="1336" t="s">
        <v>4891</v>
      </c>
      <c r="D89" s="1319"/>
      <c r="E89" s="1328" t="s">
        <v>4909</v>
      </c>
      <c r="F89" s="1320"/>
      <c r="G89" s="1053"/>
      <c r="H89" s="1054"/>
      <c r="I89" s="1055"/>
    </row>
    <row r="90" spans="1:9" s="17" customFormat="1" ht="25.5">
      <c r="A90" s="1054"/>
      <c r="B90" s="1318"/>
      <c r="C90" s="1336" t="s">
        <v>4892</v>
      </c>
      <c r="D90" s="1319"/>
      <c r="E90" s="1328" t="s">
        <v>2747</v>
      </c>
      <c r="F90" s="1320"/>
      <c r="G90" s="1053"/>
      <c r="H90" s="1054"/>
      <c r="I90" s="1055"/>
    </row>
    <row r="91" spans="1:9" s="17" customFormat="1" ht="38.25">
      <c r="A91" s="1054"/>
      <c r="B91" s="1318"/>
      <c r="C91" s="1336" t="s">
        <v>4894</v>
      </c>
      <c r="D91" s="1319"/>
      <c r="E91" s="1328" t="s">
        <v>4909</v>
      </c>
      <c r="F91" s="1320"/>
      <c r="G91" s="1053"/>
      <c r="H91" s="1054"/>
      <c r="I91" s="1055"/>
    </row>
    <row r="92" spans="1:9" s="17" customFormat="1" ht="51">
      <c r="A92" s="1054"/>
      <c r="B92" s="1318"/>
      <c r="C92" s="1336" t="s">
        <v>4895</v>
      </c>
      <c r="D92" s="1319"/>
      <c r="E92" s="1328" t="s">
        <v>4909</v>
      </c>
      <c r="F92" s="1320"/>
      <c r="G92" s="1053"/>
      <c r="H92" s="1054"/>
      <c r="I92" s="1055"/>
    </row>
    <row r="93" spans="1:9" s="17" customFormat="1" ht="25.5">
      <c r="A93" s="1054"/>
      <c r="B93" s="1318"/>
      <c r="C93" s="1336" t="s">
        <v>4897</v>
      </c>
      <c r="D93" s="1319"/>
      <c r="E93" s="1328" t="s">
        <v>4909</v>
      </c>
      <c r="F93" s="1320"/>
      <c r="G93" s="1053"/>
      <c r="H93" s="1054"/>
      <c r="I93" s="1055"/>
    </row>
    <row r="94" spans="1:9" s="17" customFormat="1" ht="25.5">
      <c r="A94" s="279"/>
      <c r="B94" s="1315"/>
      <c r="C94" s="1337" t="s">
        <v>4910</v>
      </c>
      <c r="D94" s="1316"/>
      <c r="E94" s="1330" t="s">
        <v>4911</v>
      </c>
      <c r="F94" s="1322"/>
      <c r="G94" s="1058"/>
      <c r="H94" s="279"/>
      <c r="I94" s="1059"/>
    </row>
    <row r="95" spans="1:9" s="17" customFormat="1" ht="38.25">
      <c r="A95" s="278"/>
      <c r="B95" s="1312" t="s">
        <v>4912</v>
      </c>
      <c r="C95" s="1335" t="s">
        <v>4888</v>
      </c>
      <c r="D95" s="1313" t="s">
        <v>4913</v>
      </c>
      <c r="E95" s="1327" t="s">
        <v>4890</v>
      </c>
      <c r="F95" s="1331">
        <v>99314000</v>
      </c>
      <c r="G95" s="1050"/>
      <c r="H95" s="278"/>
      <c r="I95" s="1049"/>
    </row>
    <row r="96" spans="1:9" s="17" customFormat="1" ht="25.5">
      <c r="A96" s="1054"/>
      <c r="B96" s="1318"/>
      <c r="C96" s="1336" t="s">
        <v>4891</v>
      </c>
      <c r="D96" s="1319"/>
      <c r="E96" s="1328" t="s">
        <v>4909</v>
      </c>
      <c r="F96" s="1320"/>
      <c r="G96" s="1053"/>
      <c r="H96" s="1054"/>
      <c r="I96" s="1055"/>
    </row>
    <row r="97" spans="1:9" s="17" customFormat="1" ht="25.5">
      <c r="A97" s="1054"/>
      <c r="B97" s="1318"/>
      <c r="C97" s="1336" t="s">
        <v>4892</v>
      </c>
      <c r="D97" s="1319"/>
      <c r="E97" s="1328" t="s">
        <v>4893</v>
      </c>
      <c r="F97" s="1320"/>
      <c r="G97" s="1053"/>
      <c r="H97" s="1054"/>
      <c r="I97" s="1055"/>
    </row>
    <row r="98" spans="1:9" s="17" customFormat="1" ht="38.25">
      <c r="A98" s="1054"/>
      <c r="B98" s="1318"/>
      <c r="C98" s="1336" t="s">
        <v>4894</v>
      </c>
      <c r="D98" s="1319"/>
      <c r="E98" s="1328" t="s">
        <v>867</v>
      </c>
      <c r="F98" s="1320"/>
      <c r="G98" s="1053"/>
      <c r="H98" s="1054"/>
      <c r="I98" s="1055"/>
    </row>
    <row r="99" spans="1:9" s="17" customFormat="1" ht="51">
      <c r="A99" s="1054"/>
      <c r="B99" s="1318"/>
      <c r="C99" s="1336" t="s">
        <v>4895</v>
      </c>
      <c r="D99" s="1319"/>
      <c r="E99" s="1328" t="s">
        <v>4896</v>
      </c>
      <c r="F99" s="1320"/>
      <c r="G99" s="1053"/>
      <c r="H99" s="1054"/>
      <c r="I99" s="1055"/>
    </row>
    <row r="100" spans="1:9" s="17" customFormat="1" ht="25.5">
      <c r="A100" s="279"/>
      <c r="B100" s="1315"/>
      <c r="C100" s="1337" t="s">
        <v>4897</v>
      </c>
      <c r="D100" s="1316"/>
      <c r="E100" s="1330" t="s">
        <v>4898</v>
      </c>
      <c r="F100" s="1322"/>
      <c r="G100" s="1058"/>
      <c r="H100" s="279"/>
      <c r="I100" s="1059"/>
    </row>
    <row r="101" spans="1:9" s="1073" customFormat="1" ht="63.75" customHeight="1">
      <c r="A101" s="1217"/>
      <c r="B101" s="1334" t="s">
        <v>4914</v>
      </c>
      <c r="C101" s="1335" t="s">
        <v>4888</v>
      </c>
      <c r="D101" s="1324" t="s">
        <v>4915</v>
      </c>
      <c r="E101" s="1327" t="s">
        <v>4890</v>
      </c>
      <c r="F101" s="1331">
        <v>238284000</v>
      </c>
      <c r="G101" s="1048"/>
      <c r="H101" s="1217"/>
      <c r="I101" s="1218"/>
    </row>
    <row r="102" spans="1:9" s="17" customFormat="1" ht="25.5">
      <c r="A102" s="1054"/>
      <c r="B102" s="1318"/>
      <c r="C102" s="1336" t="s">
        <v>4891</v>
      </c>
      <c r="D102" s="1319"/>
      <c r="E102" s="1328" t="s">
        <v>4909</v>
      </c>
      <c r="F102" s="1320"/>
      <c r="G102" s="1053"/>
      <c r="H102" s="1054"/>
      <c r="I102" s="1055"/>
    </row>
    <row r="103" spans="1:9" s="17" customFormat="1" ht="25.5">
      <c r="A103" s="1054"/>
      <c r="B103" s="1318"/>
      <c r="C103" s="1336" t="s">
        <v>4892</v>
      </c>
      <c r="D103" s="1319"/>
      <c r="E103" s="1328" t="s">
        <v>4916</v>
      </c>
      <c r="F103" s="1320"/>
      <c r="G103" s="1053"/>
      <c r="H103" s="1054"/>
      <c r="I103" s="1055"/>
    </row>
    <row r="104" spans="1:9" s="17" customFormat="1" ht="38.25">
      <c r="A104" s="1054"/>
      <c r="B104" s="1318"/>
      <c r="C104" s="1336" t="s">
        <v>4894</v>
      </c>
      <c r="D104" s="1319"/>
      <c r="E104" s="1328" t="s">
        <v>1159</v>
      </c>
      <c r="F104" s="1320"/>
      <c r="G104" s="1053"/>
      <c r="H104" s="1054"/>
      <c r="I104" s="1055"/>
    </row>
    <row r="105" spans="1:9" s="17" customFormat="1" ht="51">
      <c r="A105" s="1054"/>
      <c r="B105" s="1318"/>
      <c r="C105" s="1336" t="s">
        <v>4895</v>
      </c>
      <c r="D105" s="1319"/>
      <c r="E105" s="1328" t="s">
        <v>3046</v>
      </c>
      <c r="F105" s="1320"/>
      <c r="G105" s="1053"/>
      <c r="H105" s="1054"/>
      <c r="I105" s="1055"/>
    </row>
    <row r="106" spans="1:9" s="17" customFormat="1" ht="25.5">
      <c r="A106" s="1054"/>
      <c r="B106" s="1318"/>
      <c r="C106" s="1336" t="s">
        <v>4897</v>
      </c>
      <c r="D106" s="1319"/>
      <c r="E106" s="1328" t="s">
        <v>4917</v>
      </c>
      <c r="F106" s="1320"/>
      <c r="G106" s="1053"/>
      <c r="H106" s="1054"/>
      <c r="I106" s="1055"/>
    </row>
    <row r="107" spans="1:9" s="17" customFormat="1" ht="25.5">
      <c r="A107" s="1054"/>
      <c r="B107" s="1318"/>
      <c r="C107" s="1336" t="s">
        <v>4918</v>
      </c>
      <c r="D107" s="1319"/>
      <c r="E107" s="1328" t="s">
        <v>4919</v>
      </c>
      <c r="F107" s="1320"/>
      <c r="G107" s="1053"/>
      <c r="H107" s="1054"/>
      <c r="I107" s="1055"/>
    </row>
    <row r="108" spans="1:9" s="17" customFormat="1" ht="25.5">
      <c r="A108" s="279"/>
      <c r="B108" s="1315"/>
      <c r="C108" s="1337" t="s">
        <v>4920</v>
      </c>
      <c r="D108" s="1316"/>
      <c r="E108" s="1330" t="s">
        <v>4921</v>
      </c>
      <c r="F108" s="1322"/>
      <c r="G108" s="1058"/>
      <c r="H108" s="279"/>
      <c r="I108" s="1059"/>
    </row>
    <row r="109" spans="1:9" s="17" customFormat="1" ht="38.25">
      <c r="A109" s="278"/>
      <c r="B109" s="1312" t="s">
        <v>4922</v>
      </c>
      <c r="C109" s="1335" t="s">
        <v>4888</v>
      </c>
      <c r="D109" s="1324" t="s">
        <v>4923</v>
      </c>
      <c r="E109" s="1327" t="s">
        <v>4909</v>
      </c>
      <c r="F109" s="1331">
        <v>434068000</v>
      </c>
      <c r="G109" s="1050"/>
      <c r="H109" s="278"/>
      <c r="I109" s="1049"/>
    </row>
    <row r="110" spans="1:9" s="17" customFormat="1" ht="25.5">
      <c r="A110" s="1054"/>
      <c r="B110" s="1318"/>
      <c r="C110" s="1336" t="s">
        <v>4891</v>
      </c>
      <c r="D110" s="1319"/>
      <c r="E110" s="1328" t="s">
        <v>1466</v>
      </c>
      <c r="F110" s="1320"/>
      <c r="G110" s="1053"/>
      <c r="H110" s="1054"/>
      <c r="I110" s="1055"/>
    </row>
    <row r="111" spans="1:9" s="17" customFormat="1" ht="38.25">
      <c r="A111" s="1054"/>
      <c r="B111" s="1318"/>
      <c r="C111" s="1336" t="s">
        <v>4924</v>
      </c>
      <c r="D111" s="1319"/>
      <c r="E111" s="1328" t="s">
        <v>1212</v>
      </c>
      <c r="F111" s="1320"/>
      <c r="G111" s="1053"/>
      <c r="H111" s="1054"/>
      <c r="I111" s="1055"/>
    </row>
    <row r="112" spans="1:9" s="17" customFormat="1" ht="38.25">
      <c r="A112" s="1054"/>
      <c r="B112" s="1318"/>
      <c r="C112" s="1336" t="s">
        <v>4925</v>
      </c>
      <c r="D112" s="1319"/>
      <c r="E112" s="1328" t="s">
        <v>355</v>
      </c>
      <c r="F112" s="1320"/>
      <c r="G112" s="1053"/>
      <c r="H112" s="1054"/>
      <c r="I112" s="1055"/>
    </row>
    <row r="113" spans="1:9" s="17" customFormat="1" ht="25.5">
      <c r="A113" s="1054"/>
      <c r="B113" s="1318"/>
      <c r="C113" s="1336" t="s">
        <v>4892</v>
      </c>
      <c r="D113" s="1319"/>
      <c r="E113" s="1328" t="s">
        <v>2743</v>
      </c>
      <c r="F113" s="1320"/>
      <c r="G113" s="1053"/>
      <c r="H113" s="1054"/>
      <c r="I113" s="1055"/>
    </row>
    <row r="114" spans="1:9" s="17" customFormat="1" ht="38.25">
      <c r="A114" s="1054"/>
      <c r="B114" s="1318"/>
      <c r="C114" s="1336" t="s">
        <v>4894</v>
      </c>
      <c r="D114" s="1319"/>
      <c r="E114" s="1328" t="s">
        <v>867</v>
      </c>
      <c r="F114" s="1320"/>
      <c r="G114" s="1053"/>
      <c r="H114" s="1054"/>
      <c r="I114" s="1055"/>
    </row>
    <row r="115" spans="1:9" s="17" customFormat="1" ht="51">
      <c r="A115" s="1054"/>
      <c r="B115" s="1318"/>
      <c r="C115" s="1336" t="s">
        <v>4895</v>
      </c>
      <c r="D115" s="1319"/>
      <c r="E115" s="1328" t="s">
        <v>360</v>
      </c>
      <c r="F115" s="1320"/>
      <c r="G115" s="1053"/>
      <c r="H115" s="1054"/>
      <c r="I115" s="1055"/>
    </row>
    <row r="116" spans="1:9" s="17" customFormat="1" ht="25.5">
      <c r="A116" s="279"/>
      <c r="B116" s="1315"/>
      <c r="C116" s="1337" t="s">
        <v>4897</v>
      </c>
      <c r="D116" s="1316"/>
      <c r="E116" s="1330" t="s">
        <v>4898</v>
      </c>
      <c r="F116" s="1322"/>
      <c r="G116" s="1058"/>
      <c r="H116" s="279"/>
      <c r="I116" s="1059"/>
    </row>
    <row r="117" spans="1:9" s="17" customFormat="1" ht="64.5" customHeight="1">
      <c r="A117" s="278"/>
      <c r="B117" s="1323" t="s">
        <v>4926</v>
      </c>
      <c r="C117" s="1335" t="s">
        <v>4888</v>
      </c>
      <c r="D117" s="1324" t="s">
        <v>4927</v>
      </c>
      <c r="E117" s="1327" t="s">
        <v>4890</v>
      </c>
      <c r="F117" s="1331">
        <v>115000000</v>
      </c>
      <c r="G117" s="1050"/>
      <c r="H117" s="278"/>
      <c r="I117" s="1049"/>
    </row>
    <row r="118" spans="1:9" s="17" customFormat="1" ht="25.5">
      <c r="A118" s="1054"/>
      <c r="B118" s="1318"/>
      <c r="C118" s="1336" t="s">
        <v>4891</v>
      </c>
      <c r="D118" s="1319"/>
      <c r="E118" s="1328" t="s">
        <v>355</v>
      </c>
      <c r="F118" s="1320"/>
      <c r="G118" s="1053"/>
      <c r="H118" s="1054"/>
      <c r="I118" s="1055"/>
    </row>
    <row r="119" spans="1:9" s="17" customFormat="1" ht="25.5">
      <c r="A119" s="1054"/>
      <c r="B119" s="1318"/>
      <c r="C119" s="1336" t="s">
        <v>4892</v>
      </c>
      <c r="D119" s="1319"/>
      <c r="E119" s="1328" t="s">
        <v>4893</v>
      </c>
      <c r="F119" s="1320"/>
      <c r="G119" s="1053"/>
      <c r="H119" s="1054"/>
      <c r="I119" s="1055"/>
    </row>
    <row r="120" spans="1:9" s="17" customFormat="1" ht="38.25">
      <c r="A120" s="1054"/>
      <c r="B120" s="1318"/>
      <c r="C120" s="1336" t="s">
        <v>4894</v>
      </c>
      <c r="D120" s="1319"/>
      <c r="E120" s="1328" t="s">
        <v>867</v>
      </c>
      <c r="F120" s="1320"/>
      <c r="G120" s="1053"/>
      <c r="H120" s="1054"/>
      <c r="I120" s="1055"/>
    </row>
    <row r="121" spans="1:9" s="17" customFormat="1" ht="51">
      <c r="A121" s="1054"/>
      <c r="B121" s="1318"/>
      <c r="C121" s="1336" t="s">
        <v>4895</v>
      </c>
      <c r="D121" s="1319"/>
      <c r="E121" s="1328" t="s">
        <v>4896</v>
      </c>
      <c r="F121" s="1320"/>
      <c r="G121" s="1053"/>
      <c r="H121" s="1054"/>
      <c r="I121" s="1055"/>
    </row>
    <row r="122" spans="1:9" s="17" customFormat="1" ht="25.5">
      <c r="A122" s="279"/>
      <c r="B122" s="1315"/>
      <c r="C122" s="1337" t="s">
        <v>4897</v>
      </c>
      <c r="D122" s="1316"/>
      <c r="E122" s="1330" t="s">
        <v>4898</v>
      </c>
      <c r="F122" s="1322"/>
      <c r="G122" s="1058"/>
      <c r="H122" s="279"/>
      <c r="I122" s="1059"/>
    </row>
    <row r="123" spans="1:9" s="17" customFormat="1" ht="51">
      <c r="A123" s="278"/>
      <c r="B123" s="1312" t="s">
        <v>4928</v>
      </c>
      <c r="C123" s="1335" t="s">
        <v>4888</v>
      </c>
      <c r="D123" s="1313" t="s">
        <v>4929</v>
      </c>
      <c r="E123" s="1327" t="s">
        <v>4909</v>
      </c>
      <c r="F123" s="1331">
        <v>106550000</v>
      </c>
      <c r="G123" s="1050"/>
      <c r="H123" s="278"/>
      <c r="I123" s="1049"/>
    </row>
    <row r="124" spans="1:9" s="17" customFormat="1" ht="25.5">
      <c r="A124" s="1054"/>
      <c r="B124" s="1318"/>
      <c r="C124" s="1336" t="s">
        <v>4891</v>
      </c>
      <c r="D124" s="1319"/>
      <c r="E124" s="1328" t="s">
        <v>4909</v>
      </c>
      <c r="F124" s="1320"/>
      <c r="G124" s="1053"/>
      <c r="H124" s="1054"/>
      <c r="I124" s="1055"/>
    </row>
    <row r="125" spans="1:9" s="17" customFormat="1" ht="25.5">
      <c r="A125" s="1054"/>
      <c r="B125" s="1318"/>
      <c r="C125" s="1336" t="s">
        <v>4892</v>
      </c>
      <c r="D125" s="1319"/>
      <c r="E125" s="1328">
        <v>1</v>
      </c>
      <c r="F125" s="1320"/>
      <c r="G125" s="1053"/>
      <c r="H125" s="1054"/>
      <c r="I125" s="1055"/>
    </row>
    <row r="126" spans="1:9" s="17" customFormat="1" ht="38.25">
      <c r="A126" s="1054"/>
      <c r="B126" s="1318"/>
      <c r="C126" s="1336" t="s">
        <v>4894</v>
      </c>
      <c r="D126" s="1319"/>
      <c r="E126" s="1328" t="s">
        <v>867</v>
      </c>
      <c r="F126" s="1320"/>
      <c r="G126" s="1053"/>
      <c r="H126" s="1054"/>
      <c r="I126" s="1055"/>
    </row>
    <row r="127" spans="1:9" s="17" customFormat="1" ht="51">
      <c r="A127" s="1054"/>
      <c r="B127" s="1318"/>
      <c r="C127" s="1336" t="s">
        <v>4895</v>
      </c>
      <c r="D127" s="1319"/>
      <c r="E127" s="1328" t="s">
        <v>4909</v>
      </c>
      <c r="F127" s="1320"/>
      <c r="G127" s="1053"/>
      <c r="H127" s="1054"/>
      <c r="I127" s="1055"/>
    </row>
    <row r="128" spans="1:9" s="17" customFormat="1" ht="25.5">
      <c r="A128" s="279"/>
      <c r="B128" s="1315"/>
      <c r="C128" s="1337" t="s">
        <v>4897</v>
      </c>
      <c r="D128" s="1316"/>
      <c r="E128" s="1330" t="s">
        <v>4898</v>
      </c>
      <c r="F128" s="1322"/>
      <c r="G128" s="1058"/>
      <c r="H128" s="279"/>
      <c r="I128" s="1059"/>
    </row>
    <row r="129" spans="1:9" s="17" customFormat="1" ht="38.25">
      <c r="A129" s="278"/>
      <c r="B129" s="1312" t="s">
        <v>4930</v>
      </c>
      <c r="C129" s="1335" t="s">
        <v>4888</v>
      </c>
      <c r="D129" s="1324" t="s">
        <v>4830</v>
      </c>
      <c r="E129" s="1327" t="s">
        <v>4890</v>
      </c>
      <c r="F129" s="1338">
        <v>80000000</v>
      </c>
      <c r="G129" s="1050"/>
      <c r="H129" s="278"/>
      <c r="I129" s="1049"/>
    </row>
    <row r="130" spans="1:9" s="17" customFormat="1" ht="25.5">
      <c r="A130" s="279"/>
      <c r="B130" s="1315"/>
      <c r="C130" s="1337" t="s">
        <v>4897</v>
      </c>
      <c r="D130" s="1316"/>
      <c r="E130" s="1330" t="s">
        <v>4931</v>
      </c>
      <c r="F130" s="1322"/>
      <c r="G130" s="1058"/>
      <c r="H130" s="279"/>
      <c r="I130" s="1059"/>
    </row>
    <row r="131" spans="1:9" s="168" customFormat="1" ht="25.5">
      <c r="A131" s="1065"/>
      <c r="B131" s="1339" t="s">
        <v>4932</v>
      </c>
      <c r="C131" s="1340" t="s">
        <v>4933</v>
      </c>
      <c r="D131" s="1341"/>
      <c r="E131" s="1342">
        <v>0.45</v>
      </c>
      <c r="F131" s="1343">
        <f>SUM(F132:F187)</f>
        <v>3094989600</v>
      </c>
      <c r="G131" s="1064"/>
      <c r="H131" s="1065"/>
      <c r="I131" s="1066"/>
    </row>
    <row r="132" spans="1:9" s="1073" customFormat="1" ht="84.75" customHeight="1">
      <c r="A132" s="1217"/>
      <c r="B132" s="1323" t="s">
        <v>4934</v>
      </c>
      <c r="C132" s="1335" t="s">
        <v>4935</v>
      </c>
      <c r="D132" s="1324" t="s">
        <v>8</v>
      </c>
      <c r="E132" s="1310" t="s">
        <v>4936</v>
      </c>
      <c r="F132" s="1331" t="s">
        <v>4937</v>
      </c>
      <c r="G132" s="1048"/>
      <c r="H132" s="1217"/>
      <c r="I132" s="1218"/>
    </row>
    <row r="133" spans="1:9" s="17" customFormat="1" ht="25.5">
      <c r="A133" s="279"/>
      <c r="B133" s="1315"/>
      <c r="C133" s="1337" t="s">
        <v>4938</v>
      </c>
      <c r="D133" s="1316"/>
      <c r="E133" s="1344" t="s">
        <v>4939</v>
      </c>
      <c r="F133" s="1322"/>
      <c r="G133" s="1058"/>
      <c r="H133" s="279"/>
      <c r="I133" s="1059"/>
    </row>
    <row r="134" spans="1:9" s="17" customFormat="1" ht="51">
      <c r="A134" s="7"/>
      <c r="B134" s="1323" t="s">
        <v>4940</v>
      </c>
      <c r="C134" s="1335" t="s">
        <v>4941</v>
      </c>
      <c r="D134" s="1345" t="s">
        <v>1188</v>
      </c>
      <c r="E134" s="1346" t="s">
        <v>4942</v>
      </c>
      <c r="F134" s="1347">
        <v>132000000</v>
      </c>
      <c r="G134" s="10"/>
      <c r="H134" s="7"/>
      <c r="I134" s="42"/>
    </row>
    <row r="135" spans="1:9" s="17" customFormat="1" ht="51">
      <c r="A135" s="278"/>
      <c r="B135" s="1323" t="s">
        <v>4943</v>
      </c>
      <c r="C135" s="1335" t="s">
        <v>4944</v>
      </c>
      <c r="D135" s="1324" t="s">
        <v>8</v>
      </c>
      <c r="E135" s="1310" t="s">
        <v>1577</v>
      </c>
      <c r="F135" s="1331">
        <v>105000000</v>
      </c>
      <c r="G135" s="1050"/>
      <c r="H135" s="278"/>
      <c r="I135" s="1049"/>
    </row>
    <row r="136" spans="1:9" s="17" customFormat="1" ht="25.5">
      <c r="A136" s="1054"/>
      <c r="B136" s="1348" t="s">
        <v>4945</v>
      </c>
      <c r="C136" s="1336" t="s">
        <v>4946</v>
      </c>
      <c r="D136" s="1332" t="s">
        <v>4889</v>
      </c>
      <c r="E136" s="1349" t="s">
        <v>4909</v>
      </c>
      <c r="F136" s="1350">
        <v>85000000</v>
      </c>
      <c r="G136" s="1053"/>
      <c r="H136" s="1054"/>
      <c r="I136" s="1055"/>
    </row>
    <row r="137" spans="1:9" s="17" customFormat="1" ht="38.25">
      <c r="A137" s="1054"/>
      <c r="B137" s="1318"/>
      <c r="C137" s="1336" t="s">
        <v>4947</v>
      </c>
      <c r="D137" s="1319"/>
      <c r="E137" s="1349" t="s">
        <v>4909</v>
      </c>
      <c r="F137" s="1320"/>
      <c r="G137" s="1053"/>
      <c r="H137" s="1054"/>
      <c r="I137" s="1055"/>
    </row>
    <row r="138" spans="1:9" s="17" customFormat="1" ht="38.25">
      <c r="A138" s="1054"/>
      <c r="B138" s="1318"/>
      <c r="C138" s="1336" t="s">
        <v>4948</v>
      </c>
      <c r="D138" s="1319"/>
      <c r="E138" s="1349" t="s">
        <v>1577</v>
      </c>
      <c r="F138" s="1320"/>
      <c r="G138" s="1053"/>
      <c r="H138" s="1054"/>
      <c r="I138" s="1055"/>
    </row>
    <row r="139" spans="1:9" s="17" customFormat="1" ht="38.25">
      <c r="A139" s="279"/>
      <c r="B139" s="1315"/>
      <c r="C139" s="1337" t="s">
        <v>4949</v>
      </c>
      <c r="D139" s="1316"/>
      <c r="E139" s="1330" t="s">
        <v>867</v>
      </c>
      <c r="F139" s="1322"/>
      <c r="G139" s="1058"/>
      <c r="H139" s="279"/>
      <c r="I139" s="1059"/>
    </row>
    <row r="140" spans="1:9" s="17" customFormat="1" ht="25.5">
      <c r="A140" s="278"/>
      <c r="B140" s="1312" t="s">
        <v>4950</v>
      </c>
      <c r="C140" s="1351" t="s">
        <v>4946</v>
      </c>
      <c r="D140" s="1352" t="s">
        <v>4951</v>
      </c>
      <c r="E140" s="1327" t="s">
        <v>4016</v>
      </c>
      <c r="F140" s="1331">
        <v>143278000</v>
      </c>
      <c r="G140" s="1050"/>
      <c r="H140" s="278"/>
      <c r="I140" s="1049"/>
    </row>
    <row r="141" spans="1:9" s="17" customFormat="1" ht="38.25">
      <c r="A141" s="1054"/>
      <c r="B141" s="1318"/>
      <c r="C141" s="1353" t="s">
        <v>4947</v>
      </c>
      <c r="D141" s="1328"/>
      <c r="E141" s="1328" t="s">
        <v>4952</v>
      </c>
      <c r="F141" s="1354"/>
      <c r="G141" s="1053"/>
      <c r="H141" s="1054"/>
      <c r="I141" s="1055"/>
    </row>
    <row r="142" spans="1:9" s="17" customFormat="1" ht="38.25">
      <c r="A142" s="1054"/>
      <c r="B142" s="1318"/>
      <c r="C142" s="1353" t="s">
        <v>4953</v>
      </c>
      <c r="D142" s="1328"/>
      <c r="E142" s="1328" t="s">
        <v>867</v>
      </c>
      <c r="F142" s="1354"/>
      <c r="G142" s="1053"/>
      <c r="H142" s="1054"/>
      <c r="I142" s="1055"/>
    </row>
    <row r="143" spans="1:9" s="17" customFormat="1" ht="38.25">
      <c r="A143" s="279"/>
      <c r="B143" s="1315"/>
      <c r="C143" s="1355" t="s">
        <v>4949</v>
      </c>
      <c r="D143" s="1330"/>
      <c r="E143" s="1330" t="s">
        <v>867</v>
      </c>
      <c r="F143" s="1356"/>
      <c r="G143" s="1058"/>
      <c r="H143" s="279"/>
      <c r="I143" s="1059"/>
    </row>
    <row r="144" spans="1:9" s="17" customFormat="1" ht="38.25">
      <c r="A144" s="278"/>
      <c r="B144" s="1312" t="s">
        <v>4954</v>
      </c>
      <c r="C144" s="1351" t="s">
        <v>4946</v>
      </c>
      <c r="D144" s="1313" t="s">
        <v>4902</v>
      </c>
      <c r="E144" s="1327" t="s">
        <v>4955</v>
      </c>
      <c r="F144" s="1331">
        <v>155400000</v>
      </c>
      <c r="G144" s="1050"/>
      <c r="H144" s="278"/>
      <c r="I144" s="1049"/>
    </row>
    <row r="145" spans="1:9" s="17" customFormat="1" ht="38.25">
      <c r="A145" s="1054"/>
      <c r="B145" s="1318"/>
      <c r="C145" s="1353" t="s">
        <v>4947</v>
      </c>
      <c r="D145" s="1319"/>
      <c r="E145" s="1328" t="s">
        <v>4956</v>
      </c>
      <c r="F145" s="1320"/>
      <c r="G145" s="1053"/>
      <c r="H145" s="1054"/>
      <c r="I145" s="1055"/>
    </row>
    <row r="146" spans="1:9" s="17" customFormat="1" ht="38.25">
      <c r="A146" s="1054"/>
      <c r="B146" s="1318"/>
      <c r="C146" s="1353" t="s">
        <v>4953</v>
      </c>
      <c r="D146" s="1319"/>
      <c r="E146" s="1328" t="s">
        <v>867</v>
      </c>
      <c r="F146" s="1320"/>
      <c r="G146" s="1053"/>
      <c r="H146" s="1054"/>
      <c r="I146" s="1055"/>
    </row>
    <row r="147" spans="1:9" s="17" customFormat="1" ht="38.25">
      <c r="A147" s="279"/>
      <c r="B147" s="1315"/>
      <c r="C147" s="1355" t="s">
        <v>4949</v>
      </c>
      <c r="D147" s="1316"/>
      <c r="E147" s="1330" t="s">
        <v>867</v>
      </c>
      <c r="F147" s="1322"/>
      <c r="G147" s="1058"/>
      <c r="H147" s="279"/>
      <c r="I147" s="1059"/>
    </row>
    <row r="148" spans="1:9" s="17" customFormat="1" ht="42.75" customHeight="1">
      <c r="A148" s="278"/>
      <c r="B148" s="1335" t="s">
        <v>4957</v>
      </c>
      <c r="C148" s="1351" t="s">
        <v>4946</v>
      </c>
      <c r="D148" s="1324" t="s">
        <v>4904</v>
      </c>
      <c r="E148" s="1327">
        <v>0.1</v>
      </c>
      <c r="F148" s="1331">
        <v>237636000</v>
      </c>
      <c r="G148" s="1050"/>
      <c r="H148" s="278"/>
      <c r="I148" s="1049"/>
    </row>
    <row r="149" spans="1:9" s="17" customFormat="1" ht="38.25">
      <c r="A149" s="1054"/>
      <c r="B149" s="1318"/>
      <c r="C149" s="1353" t="s">
        <v>4947</v>
      </c>
      <c r="D149" s="1332"/>
      <c r="E149" s="1328" t="s">
        <v>4958</v>
      </c>
      <c r="F149" s="1350"/>
      <c r="G149" s="1053"/>
      <c r="H149" s="1054"/>
      <c r="I149" s="1055"/>
    </row>
    <row r="150" spans="1:9" s="17" customFormat="1" ht="38.25">
      <c r="A150" s="1054"/>
      <c r="B150" s="1318"/>
      <c r="C150" s="1353" t="s">
        <v>4953</v>
      </c>
      <c r="D150" s="1332"/>
      <c r="E150" s="1328" t="s">
        <v>867</v>
      </c>
      <c r="F150" s="1350"/>
      <c r="G150" s="1053"/>
      <c r="H150" s="1054"/>
      <c r="I150" s="1055"/>
    </row>
    <row r="151" spans="1:9" s="17" customFormat="1" ht="38.25">
      <c r="A151" s="279"/>
      <c r="B151" s="1315"/>
      <c r="C151" s="1355" t="s">
        <v>4949</v>
      </c>
      <c r="D151" s="1333"/>
      <c r="E151" s="1330" t="s">
        <v>867</v>
      </c>
      <c r="F151" s="1357"/>
      <c r="G151" s="1058"/>
      <c r="H151" s="279"/>
      <c r="I151" s="1059"/>
    </row>
    <row r="152" spans="1:9" s="17" customFormat="1" ht="38.25">
      <c r="A152" s="278"/>
      <c r="B152" s="1312" t="s">
        <v>4959</v>
      </c>
      <c r="C152" s="1351" t="s">
        <v>4946</v>
      </c>
      <c r="D152" s="1324" t="s">
        <v>4906</v>
      </c>
      <c r="E152" s="1327" t="s">
        <v>4955</v>
      </c>
      <c r="F152" s="1331">
        <v>493388000</v>
      </c>
      <c r="G152" s="1050"/>
      <c r="H152" s="278"/>
      <c r="I152" s="1049"/>
    </row>
    <row r="153" spans="1:9" s="17" customFormat="1" ht="38.25">
      <c r="A153" s="1054"/>
      <c r="B153" s="1318"/>
      <c r="C153" s="1353" t="s">
        <v>4947</v>
      </c>
      <c r="D153" s="1319"/>
      <c r="E153" s="1328" t="s">
        <v>4956</v>
      </c>
      <c r="F153" s="1320"/>
      <c r="G153" s="1053"/>
      <c r="H153" s="1054"/>
      <c r="I153" s="1055"/>
    </row>
    <row r="154" spans="1:9" s="17" customFormat="1" ht="38.25">
      <c r="A154" s="1054"/>
      <c r="B154" s="1318"/>
      <c r="C154" s="1353" t="s">
        <v>4953</v>
      </c>
      <c r="D154" s="1319"/>
      <c r="E154" s="1328" t="s">
        <v>867</v>
      </c>
      <c r="F154" s="1320"/>
      <c r="G154" s="1053"/>
      <c r="H154" s="1054"/>
      <c r="I154" s="1055"/>
    </row>
    <row r="155" spans="1:9" s="17" customFormat="1" ht="38.25">
      <c r="A155" s="279"/>
      <c r="B155" s="1315"/>
      <c r="C155" s="1355" t="s">
        <v>4949</v>
      </c>
      <c r="D155" s="1316"/>
      <c r="E155" s="1330" t="s">
        <v>867</v>
      </c>
      <c r="F155" s="1322"/>
      <c r="G155" s="1058"/>
      <c r="H155" s="279"/>
      <c r="I155" s="1059"/>
    </row>
    <row r="156" spans="1:9" s="17" customFormat="1" ht="25.5">
      <c r="A156" s="278"/>
      <c r="B156" s="1312" t="s">
        <v>4960</v>
      </c>
      <c r="C156" s="1351" t="s">
        <v>4946</v>
      </c>
      <c r="D156" s="1313" t="s">
        <v>4908</v>
      </c>
      <c r="E156" s="1358" t="s">
        <v>4909</v>
      </c>
      <c r="F156" s="1326">
        <v>253166000</v>
      </c>
      <c r="G156" s="1050"/>
      <c r="H156" s="278"/>
      <c r="I156" s="1049"/>
    </row>
    <row r="157" spans="1:9" s="17" customFormat="1" ht="38.25">
      <c r="A157" s="1054"/>
      <c r="B157" s="1318"/>
      <c r="C157" s="1353" t="s">
        <v>4947</v>
      </c>
      <c r="D157" s="1319"/>
      <c r="E157" s="1328" t="s">
        <v>4956</v>
      </c>
      <c r="F157" s="1320"/>
      <c r="G157" s="1053"/>
      <c r="H157" s="1054"/>
      <c r="I157" s="1055"/>
    </row>
    <row r="158" spans="1:9" s="17" customFormat="1" ht="38.25">
      <c r="A158" s="1054"/>
      <c r="B158" s="1318"/>
      <c r="C158" s="1353" t="s">
        <v>4953</v>
      </c>
      <c r="D158" s="1319"/>
      <c r="E158" s="1328" t="s">
        <v>867</v>
      </c>
      <c r="F158" s="1320"/>
      <c r="G158" s="1053"/>
      <c r="H158" s="1054"/>
      <c r="I158" s="1055"/>
    </row>
    <row r="159" spans="1:9" s="17" customFormat="1" ht="38.25">
      <c r="A159" s="279"/>
      <c r="B159" s="1315"/>
      <c r="C159" s="1355" t="s">
        <v>4949</v>
      </c>
      <c r="D159" s="1316"/>
      <c r="E159" s="1330" t="s">
        <v>867</v>
      </c>
      <c r="F159" s="1322"/>
      <c r="G159" s="1058"/>
      <c r="H159" s="279"/>
      <c r="I159" s="1059"/>
    </row>
    <row r="160" spans="1:9" ht="47.25">
      <c r="A160" s="278"/>
      <c r="B160" s="1312" t="s">
        <v>4961</v>
      </c>
      <c r="C160" s="1359" t="s">
        <v>4946</v>
      </c>
      <c r="D160" s="1313" t="s">
        <v>4913</v>
      </c>
      <c r="E160" s="1358" t="s">
        <v>4955</v>
      </c>
      <c r="F160" s="1326">
        <v>83000000</v>
      </c>
      <c r="G160" s="1050"/>
      <c r="H160" s="278"/>
      <c r="I160" s="1049"/>
    </row>
    <row r="161" spans="1:9" ht="63">
      <c r="A161" s="1054"/>
      <c r="B161" s="1318"/>
      <c r="C161" s="1360" t="s">
        <v>4947</v>
      </c>
      <c r="D161" s="1319"/>
      <c r="E161" s="1354" t="s">
        <v>4956</v>
      </c>
      <c r="F161" s="1320"/>
      <c r="G161" s="1053"/>
      <c r="H161" s="1054"/>
      <c r="I161" s="1055"/>
    </row>
    <row r="162" spans="1:9" ht="47.25">
      <c r="A162" s="1054"/>
      <c r="B162" s="1318"/>
      <c r="C162" s="1360" t="s">
        <v>4953</v>
      </c>
      <c r="D162" s="1319"/>
      <c r="E162" s="1354" t="s">
        <v>867</v>
      </c>
      <c r="F162" s="1320"/>
      <c r="G162" s="1053"/>
      <c r="H162" s="1054"/>
      <c r="I162" s="1055"/>
    </row>
    <row r="163" spans="1:9" ht="47.25">
      <c r="A163" s="279"/>
      <c r="B163" s="1315"/>
      <c r="C163" s="1361" t="s">
        <v>4949</v>
      </c>
      <c r="D163" s="1316"/>
      <c r="E163" s="1356" t="s">
        <v>867</v>
      </c>
      <c r="F163" s="1322"/>
      <c r="G163" s="1058"/>
      <c r="H163" s="279"/>
      <c r="I163" s="1059"/>
    </row>
    <row r="164" spans="1:9" ht="38.25">
      <c r="A164" s="278"/>
      <c r="B164" s="1312" t="s">
        <v>4962</v>
      </c>
      <c r="C164" s="1351" t="s">
        <v>4946</v>
      </c>
      <c r="D164" s="1313" t="s">
        <v>4915</v>
      </c>
      <c r="E164" s="1327" t="s">
        <v>4963</v>
      </c>
      <c r="F164" s="1338">
        <v>206152000</v>
      </c>
      <c r="G164" s="1050"/>
      <c r="H164" s="278"/>
      <c r="I164" s="1049"/>
    </row>
    <row r="165" spans="1:9" ht="38.25">
      <c r="A165" s="1054"/>
      <c r="B165" s="1318"/>
      <c r="C165" s="1353" t="s">
        <v>4947</v>
      </c>
      <c r="D165" s="1319"/>
      <c r="E165" s="1328" t="s">
        <v>4964</v>
      </c>
      <c r="F165" s="1320"/>
      <c r="G165" s="1053"/>
      <c r="H165" s="1054"/>
      <c r="I165" s="1055"/>
    </row>
    <row r="166" spans="1:9" ht="38.25">
      <c r="A166" s="1054"/>
      <c r="B166" s="1318"/>
      <c r="C166" s="1353" t="s">
        <v>4953</v>
      </c>
      <c r="D166" s="1319"/>
      <c r="E166" s="1328" t="s">
        <v>4909</v>
      </c>
      <c r="F166" s="1320"/>
      <c r="G166" s="1053"/>
      <c r="H166" s="1054"/>
      <c r="I166" s="1055"/>
    </row>
    <row r="167" spans="1:9" ht="38.25">
      <c r="A167" s="1054"/>
      <c r="B167" s="1318"/>
      <c r="C167" s="1353" t="s">
        <v>4949</v>
      </c>
      <c r="D167" s="1319"/>
      <c r="E167" s="1328" t="s">
        <v>867</v>
      </c>
      <c r="F167" s="1320"/>
      <c r="G167" s="1053"/>
      <c r="H167" s="1054"/>
      <c r="I167" s="1055"/>
    </row>
    <row r="168" spans="1:9" ht="38.25">
      <c r="A168" s="1054"/>
      <c r="B168" s="1318"/>
      <c r="C168" s="1353" t="s">
        <v>4965</v>
      </c>
      <c r="D168" s="1319"/>
      <c r="E168" s="1328" t="s">
        <v>4966</v>
      </c>
      <c r="F168" s="1320"/>
      <c r="G168" s="1053"/>
      <c r="H168" s="1054"/>
      <c r="I168" s="1055"/>
    </row>
    <row r="169" spans="1:9" ht="51">
      <c r="A169" s="279"/>
      <c r="B169" s="1315"/>
      <c r="C169" s="1355" t="s">
        <v>4967</v>
      </c>
      <c r="D169" s="1316"/>
      <c r="E169" s="1330" t="s">
        <v>4968</v>
      </c>
      <c r="F169" s="1322"/>
      <c r="G169" s="1058"/>
      <c r="H169" s="279"/>
      <c r="I169" s="1059"/>
    </row>
    <row r="170" spans="1:9" ht="25.5">
      <c r="A170" s="278"/>
      <c r="B170" s="1312" t="s">
        <v>4969</v>
      </c>
      <c r="C170" s="1351" t="s">
        <v>4946</v>
      </c>
      <c r="D170" s="1313" t="s">
        <v>4923</v>
      </c>
      <c r="E170" s="1327" t="s">
        <v>4955</v>
      </c>
      <c r="F170" s="1326">
        <v>400000000</v>
      </c>
      <c r="G170" s="1050"/>
      <c r="H170" s="278"/>
      <c r="I170" s="1049"/>
    </row>
    <row r="171" spans="1:9" ht="38.25">
      <c r="A171" s="1054"/>
      <c r="B171" s="1318"/>
      <c r="C171" s="1353" t="s">
        <v>4947</v>
      </c>
      <c r="D171" s="1319"/>
      <c r="E171" s="1328" t="s">
        <v>4956</v>
      </c>
      <c r="F171" s="1320"/>
      <c r="G171" s="1053"/>
      <c r="H171" s="1054"/>
      <c r="I171" s="1055"/>
    </row>
    <row r="172" spans="1:9" ht="38.25">
      <c r="A172" s="1054"/>
      <c r="B172" s="1318"/>
      <c r="C172" s="1353" t="s">
        <v>4953</v>
      </c>
      <c r="D172" s="1319"/>
      <c r="E172" s="1328" t="s">
        <v>867</v>
      </c>
      <c r="F172" s="1320"/>
      <c r="G172" s="1053"/>
      <c r="H172" s="1054"/>
      <c r="I172" s="1055"/>
    </row>
    <row r="173" spans="1:9" ht="25.5">
      <c r="A173" s="1054"/>
      <c r="B173" s="1318"/>
      <c r="C173" s="1353" t="s">
        <v>4970</v>
      </c>
      <c r="D173" s="1319"/>
      <c r="E173" s="1328" t="s">
        <v>214</v>
      </c>
      <c r="F173" s="1320"/>
      <c r="G173" s="1053"/>
      <c r="H173" s="1054"/>
      <c r="I173" s="1055"/>
    </row>
    <row r="174" spans="1:9" ht="38.25">
      <c r="A174" s="279"/>
      <c r="B174" s="1315"/>
      <c r="C174" s="1355" t="s">
        <v>4949</v>
      </c>
      <c r="D174" s="1316"/>
      <c r="E174" s="1330" t="s">
        <v>867</v>
      </c>
      <c r="F174" s="1322"/>
      <c r="G174" s="1058"/>
      <c r="H174" s="279"/>
      <c r="I174" s="1059"/>
    </row>
    <row r="175" spans="1:9" ht="38.25">
      <c r="A175" s="278"/>
      <c r="B175" s="1312" t="s">
        <v>4971</v>
      </c>
      <c r="C175" s="1351" t="s">
        <v>4946</v>
      </c>
      <c r="D175" s="1313" t="s">
        <v>4927</v>
      </c>
      <c r="E175" s="1327" t="s">
        <v>4955</v>
      </c>
      <c r="F175" s="1326">
        <v>105000000</v>
      </c>
      <c r="G175" s="1050"/>
      <c r="H175" s="278"/>
      <c r="I175" s="1049"/>
    </row>
    <row r="176" spans="1:9" ht="38.25">
      <c r="A176" s="1054"/>
      <c r="B176" s="1318"/>
      <c r="C176" s="1353" t="s">
        <v>4947</v>
      </c>
      <c r="D176" s="1319"/>
      <c r="E176" s="1328" t="s">
        <v>4956</v>
      </c>
      <c r="F176" s="1320"/>
      <c r="G176" s="1053"/>
      <c r="H176" s="1054"/>
      <c r="I176" s="1055"/>
    </row>
    <row r="177" spans="1:9" ht="38.25">
      <c r="A177" s="1054"/>
      <c r="B177" s="1318"/>
      <c r="C177" s="1353" t="s">
        <v>4953</v>
      </c>
      <c r="D177" s="1319"/>
      <c r="E177" s="1328" t="s">
        <v>867</v>
      </c>
      <c r="F177" s="1320"/>
      <c r="G177" s="1053"/>
      <c r="H177" s="1054"/>
      <c r="I177" s="1055"/>
    </row>
    <row r="178" spans="1:9" ht="38.25">
      <c r="A178" s="279"/>
      <c r="B178" s="1315"/>
      <c r="C178" s="1355" t="s">
        <v>4949</v>
      </c>
      <c r="D178" s="1316"/>
      <c r="E178" s="1330" t="s">
        <v>867</v>
      </c>
      <c r="F178" s="1322"/>
      <c r="G178" s="1058"/>
      <c r="H178" s="279"/>
      <c r="I178" s="1059"/>
    </row>
    <row r="179" spans="1:9" ht="38.25">
      <c r="A179" s="278"/>
      <c r="B179" s="1312" t="s">
        <v>4972</v>
      </c>
      <c r="C179" s="1351" t="s">
        <v>4946</v>
      </c>
      <c r="D179" s="1313" t="s">
        <v>4973</v>
      </c>
      <c r="E179" s="1327" t="s">
        <v>4955</v>
      </c>
      <c r="F179" s="1326">
        <v>252320000</v>
      </c>
      <c r="G179" s="1050"/>
      <c r="H179" s="278"/>
      <c r="I179" s="1049"/>
    </row>
    <row r="180" spans="1:9" ht="38.25">
      <c r="A180" s="1054"/>
      <c r="B180" s="1318"/>
      <c r="C180" s="1353" t="s">
        <v>4947</v>
      </c>
      <c r="D180" s="1319"/>
      <c r="E180" s="1328" t="s">
        <v>4956</v>
      </c>
      <c r="F180" s="1320"/>
      <c r="G180" s="1053"/>
      <c r="H180" s="1054"/>
      <c r="I180" s="1055"/>
    </row>
    <row r="181" spans="1:9" ht="38.25">
      <c r="A181" s="1054"/>
      <c r="B181" s="1318"/>
      <c r="C181" s="1353" t="s">
        <v>4953</v>
      </c>
      <c r="D181" s="1319"/>
      <c r="E181" s="1328" t="s">
        <v>867</v>
      </c>
      <c r="F181" s="1320"/>
      <c r="G181" s="1053"/>
      <c r="H181" s="1054"/>
      <c r="I181" s="1055"/>
    </row>
    <row r="182" spans="1:9" ht="38.25">
      <c r="A182" s="279"/>
      <c r="B182" s="1315"/>
      <c r="C182" s="1355" t="s">
        <v>4949</v>
      </c>
      <c r="D182" s="1316"/>
      <c r="E182" s="1330" t="s">
        <v>867</v>
      </c>
      <c r="F182" s="1322"/>
      <c r="G182" s="1058"/>
      <c r="H182" s="279"/>
      <c r="I182" s="1059"/>
    </row>
    <row r="183" spans="1:9" ht="25.5">
      <c r="A183" s="278"/>
      <c r="B183" s="1312" t="s">
        <v>4974</v>
      </c>
      <c r="C183" s="1351" t="s">
        <v>4946</v>
      </c>
      <c r="D183" s="1313" t="s">
        <v>4830</v>
      </c>
      <c r="E183" s="1327" t="s">
        <v>4975</v>
      </c>
      <c r="F183" s="1326">
        <v>263649600</v>
      </c>
      <c r="G183" s="1050"/>
      <c r="H183" s="278"/>
      <c r="I183" s="1049"/>
    </row>
    <row r="184" spans="1:9" ht="25.5">
      <c r="A184" s="1054"/>
      <c r="B184" s="1318"/>
      <c r="C184" s="1353" t="s">
        <v>4976</v>
      </c>
      <c r="D184" s="1319"/>
      <c r="E184" s="1328" t="s">
        <v>4977</v>
      </c>
      <c r="F184" s="1320"/>
      <c r="G184" s="1053"/>
      <c r="H184" s="1054"/>
      <c r="I184" s="1055"/>
    </row>
    <row r="185" spans="1:9" ht="38.25">
      <c r="A185" s="1054"/>
      <c r="B185" s="1318"/>
      <c r="C185" s="1353" t="s">
        <v>4953</v>
      </c>
      <c r="D185" s="1319"/>
      <c r="E185" s="1328" t="s">
        <v>867</v>
      </c>
      <c r="F185" s="1320"/>
      <c r="G185" s="1053"/>
      <c r="H185" s="1054"/>
      <c r="I185" s="1055"/>
    </row>
    <row r="186" spans="1:9" ht="38.25">
      <c r="A186" s="1054"/>
      <c r="B186" s="1318"/>
      <c r="C186" s="1353" t="s">
        <v>4949</v>
      </c>
      <c r="D186" s="1319"/>
      <c r="E186" s="1354" t="s">
        <v>867</v>
      </c>
      <c r="F186" s="1320"/>
      <c r="G186" s="1053"/>
      <c r="H186" s="1054"/>
      <c r="I186" s="1055"/>
    </row>
    <row r="187" spans="1:9" ht="25.5">
      <c r="A187" s="7"/>
      <c r="B187" s="1228" t="s">
        <v>4978</v>
      </c>
      <c r="C187" s="1362" t="s">
        <v>4979</v>
      </c>
      <c r="D187" s="1363" t="s">
        <v>4980</v>
      </c>
      <c r="E187" s="1364" t="s">
        <v>4981</v>
      </c>
      <c r="F187" s="1230">
        <v>180000000</v>
      </c>
      <c r="G187" s="10"/>
      <c r="H187" s="7"/>
      <c r="I187" s="42"/>
    </row>
    <row r="188" spans="1:9" s="1373" customFormat="1" ht="38.25">
      <c r="A188" s="1365"/>
      <c r="B188" s="1366" t="s">
        <v>4982</v>
      </c>
      <c r="C188" s="1367" t="s">
        <v>4983</v>
      </c>
      <c r="D188" s="1368"/>
      <c r="E188" s="1369" t="s">
        <v>4984</v>
      </c>
      <c r="F188" s="1370">
        <v>9788350922</v>
      </c>
      <c r="G188" s="1371"/>
      <c r="H188" s="1365"/>
      <c r="I188" s="1372"/>
    </row>
    <row r="189" spans="1:9" ht="62.25" customHeight="1">
      <c r="A189" s="278"/>
      <c r="B189" s="1312" t="s">
        <v>4985</v>
      </c>
      <c r="C189" s="1351" t="s">
        <v>4986</v>
      </c>
      <c r="D189" s="1351" t="s">
        <v>4987</v>
      </c>
      <c r="E189" s="1374" t="s">
        <v>4432</v>
      </c>
      <c r="F189" s="1310">
        <v>360000000</v>
      </c>
      <c r="G189" s="1050"/>
      <c r="H189" s="278"/>
      <c r="I189" s="1049"/>
    </row>
    <row r="190" spans="1:9" ht="38.25">
      <c r="A190" s="279"/>
      <c r="B190" s="1315"/>
      <c r="C190" s="1355" t="s">
        <v>4988</v>
      </c>
      <c r="D190" s="1375"/>
      <c r="E190" s="1330"/>
      <c r="F190" s="1322"/>
      <c r="G190" s="1058"/>
      <c r="H190" s="279"/>
      <c r="I190" s="1059"/>
    </row>
    <row r="191" spans="1:9" ht="51">
      <c r="A191" s="7"/>
      <c r="B191" s="1315" t="s">
        <v>4989</v>
      </c>
      <c r="C191" s="1376" t="s">
        <v>4986</v>
      </c>
      <c r="D191" s="1335" t="s">
        <v>4987</v>
      </c>
      <c r="E191" s="1346" t="s">
        <v>4990</v>
      </c>
      <c r="F191" s="1346">
        <v>330000000</v>
      </c>
      <c r="G191" s="10"/>
      <c r="H191" s="7"/>
      <c r="I191" s="42"/>
    </row>
    <row r="192" spans="1:9" ht="63.75">
      <c r="A192" s="278"/>
      <c r="B192" s="1312" t="s">
        <v>4991</v>
      </c>
      <c r="C192" s="1377" t="s">
        <v>4992</v>
      </c>
      <c r="D192" s="1377" t="s">
        <v>4993</v>
      </c>
      <c r="E192" s="1378" t="s">
        <v>4994</v>
      </c>
      <c r="F192" s="1310">
        <v>265000000</v>
      </c>
      <c r="G192" s="1050"/>
      <c r="H192" s="278"/>
      <c r="I192" s="1049"/>
    </row>
    <row r="193" spans="1:9" ht="38.25">
      <c r="A193" s="279"/>
      <c r="B193" s="1315"/>
      <c r="C193" s="1379" t="s">
        <v>4995</v>
      </c>
      <c r="D193" s="1375"/>
      <c r="E193" s="1330"/>
      <c r="F193" s="1322"/>
      <c r="G193" s="1058"/>
      <c r="H193" s="279"/>
      <c r="I193" s="1059"/>
    </row>
    <row r="194" spans="1:9" ht="38.25">
      <c r="A194" s="278"/>
      <c r="B194" s="1312" t="s">
        <v>4996</v>
      </c>
      <c r="C194" s="1377" t="s">
        <v>4997</v>
      </c>
      <c r="D194" s="1380" t="s">
        <v>4987</v>
      </c>
      <c r="E194" s="1381" t="s">
        <v>4994</v>
      </c>
      <c r="F194" s="1326">
        <v>377000000</v>
      </c>
      <c r="G194" s="1050"/>
      <c r="H194" s="278"/>
      <c r="I194" s="1049"/>
    </row>
    <row r="195" spans="1:9" ht="38.25">
      <c r="A195" s="279"/>
      <c r="B195" s="1315"/>
      <c r="C195" s="1379" t="s">
        <v>4998</v>
      </c>
      <c r="D195" s="1375"/>
      <c r="E195" s="1330"/>
      <c r="F195" s="1322"/>
      <c r="G195" s="1058"/>
      <c r="H195" s="279"/>
      <c r="I195" s="1059"/>
    </row>
    <row r="196" spans="1:9" ht="25.5">
      <c r="A196" s="7"/>
      <c r="B196" s="1315" t="s">
        <v>4999</v>
      </c>
      <c r="C196" s="1377" t="s">
        <v>5000</v>
      </c>
      <c r="D196" s="1376" t="s">
        <v>8</v>
      </c>
      <c r="E196" s="1346" t="s">
        <v>5001</v>
      </c>
      <c r="F196" s="1349">
        <v>920000000</v>
      </c>
      <c r="G196" s="10"/>
      <c r="H196" s="7"/>
      <c r="I196" s="42"/>
    </row>
    <row r="197" spans="1:9" ht="25.5">
      <c r="A197" s="7"/>
      <c r="B197" s="1315" t="s">
        <v>5002</v>
      </c>
      <c r="C197" s="1376" t="s">
        <v>5003</v>
      </c>
      <c r="D197" s="1376" t="s">
        <v>5004</v>
      </c>
      <c r="E197" s="1346" t="s">
        <v>859</v>
      </c>
      <c r="F197" s="1346">
        <v>195000000</v>
      </c>
      <c r="G197" s="10"/>
      <c r="H197" s="7"/>
      <c r="I197" s="42"/>
    </row>
    <row r="198" spans="1:9" ht="25.5">
      <c r="A198" s="7"/>
      <c r="B198" s="1315" t="s">
        <v>5005</v>
      </c>
      <c r="C198" s="1376" t="s">
        <v>5006</v>
      </c>
      <c r="D198" s="1376" t="s">
        <v>4993</v>
      </c>
      <c r="E198" s="1346" t="s">
        <v>5007</v>
      </c>
      <c r="F198" s="1346">
        <v>795000000</v>
      </c>
      <c r="G198" s="10"/>
      <c r="H198" s="7"/>
      <c r="I198" s="42"/>
    </row>
    <row r="199" spans="1:9" ht="25.5">
      <c r="A199" s="7"/>
      <c r="B199" s="1315" t="s">
        <v>5008</v>
      </c>
      <c r="C199" s="1376" t="s">
        <v>5009</v>
      </c>
      <c r="D199" s="1377" t="s">
        <v>4993</v>
      </c>
      <c r="E199" s="1346" t="s">
        <v>5010</v>
      </c>
      <c r="F199" s="1346">
        <v>150000000</v>
      </c>
      <c r="G199" s="10"/>
      <c r="H199" s="7"/>
      <c r="I199" s="42"/>
    </row>
    <row r="200" spans="1:9" ht="25.5">
      <c r="A200" s="7"/>
      <c r="B200" s="1315" t="s">
        <v>5011</v>
      </c>
      <c r="C200" s="1376" t="s">
        <v>5012</v>
      </c>
      <c r="D200" s="1376" t="s">
        <v>5013</v>
      </c>
      <c r="E200" s="1346" t="s">
        <v>5010</v>
      </c>
      <c r="F200" s="1346">
        <v>120000000</v>
      </c>
      <c r="G200" s="10"/>
      <c r="H200" s="7"/>
      <c r="I200" s="42"/>
    </row>
    <row r="201" spans="1:9" ht="25.5">
      <c r="A201" s="7"/>
      <c r="B201" s="1315" t="s">
        <v>5014</v>
      </c>
      <c r="C201" s="1376" t="s">
        <v>5015</v>
      </c>
      <c r="D201" s="1376" t="s">
        <v>5013</v>
      </c>
      <c r="E201" s="1346" t="s">
        <v>5016</v>
      </c>
      <c r="F201" s="1346">
        <v>88000000</v>
      </c>
      <c r="G201" s="10"/>
      <c r="H201" s="7"/>
      <c r="I201" s="42"/>
    </row>
    <row r="202" spans="1:9" ht="51">
      <c r="A202" s="278"/>
      <c r="B202" s="1323" t="s">
        <v>5017</v>
      </c>
      <c r="C202" s="1377" t="s">
        <v>5018</v>
      </c>
      <c r="D202" s="1382" t="s">
        <v>8</v>
      </c>
      <c r="E202" s="1310" t="s">
        <v>5019</v>
      </c>
      <c r="F202" s="1331">
        <v>405000000</v>
      </c>
      <c r="G202" s="1050"/>
      <c r="H202" s="278"/>
      <c r="I202" s="1049"/>
    </row>
    <row r="203" spans="1:9" ht="25.5">
      <c r="A203" s="1054"/>
      <c r="B203" s="1318"/>
      <c r="C203" s="1383" t="s">
        <v>5020</v>
      </c>
      <c r="D203" s="1384"/>
      <c r="E203" s="1385" t="s">
        <v>5021</v>
      </c>
      <c r="F203" s="1320"/>
      <c r="G203" s="1053"/>
      <c r="H203" s="1054"/>
      <c r="I203" s="1055"/>
    </row>
    <row r="204" spans="1:9" ht="25.5">
      <c r="A204" s="279"/>
      <c r="B204" s="1315"/>
      <c r="C204" s="1379" t="s">
        <v>5022</v>
      </c>
      <c r="D204" s="1375"/>
      <c r="E204" s="1386" t="s">
        <v>5023</v>
      </c>
      <c r="F204" s="1322"/>
      <c r="G204" s="1058"/>
      <c r="H204" s="279"/>
      <c r="I204" s="1059"/>
    </row>
    <row r="205" spans="1:9" ht="38.25">
      <c r="A205" s="278"/>
      <c r="B205" s="1323" t="s">
        <v>5024</v>
      </c>
      <c r="C205" s="1377" t="s">
        <v>5025</v>
      </c>
      <c r="D205" s="1380" t="s">
        <v>4987</v>
      </c>
      <c r="E205" s="1310" t="s">
        <v>5026</v>
      </c>
      <c r="F205" s="1331">
        <v>574228000</v>
      </c>
      <c r="G205" s="1050"/>
      <c r="H205" s="278"/>
      <c r="I205" s="1049"/>
    </row>
    <row r="206" spans="1:9" ht="25.5">
      <c r="A206" s="1054"/>
      <c r="B206" s="1318"/>
      <c r="C206" s="1383" t="s">
        <v>5027</v>
      </c>
      <c r="D206" s="1384"/>
      <c r="E206" s="1349" t="s">
        <v>5028</v>
      </c>
      <c r="F206" s="1320"/>
      <c r="G206" s="1053"/>
      <c r="H206" s="1054"/>
      <c r="I206" s="1055"/>
    </row>
    <row r="207" spans="1:9" ht="25.5">
      <c r="A207" s="1054"/>
      <c r="B207" s="1318"/>
      <c r="C207" s="1383" t="s">
        <v>5029</v>
      </c>
      <c r="D207" s="1384"/>
      <c r="E207" s="1349" t="s">
        <v>392</v>
      </c>
      <c r="F207" s="1320"/>
      <c r="G207" s="1053"/>
      <c r="H207" s="1054"/>
      <c r="I207" s="1055"/>
    </row>
    <row r="208" spans="1:9" ht="25.5">
      <c r="A208" s="1054"/>
      <c r="B208" s="1318"/>
      <c r="C208" s="1383" t="s">
        <v>5030</v>
      </c>
      <c r="D208" s="1384"/>
      <c r="E208" s="1349" t="s">
        <v>5031</v>
      </c>
      <c r="F208" s="1320"/>
      <c r="G208" s="1053"/>
      <c r="H208" s="1054"/>
      <c r="I208" s="1055"/>
    </row>
    <row r="209" spans="1:9" ht="25.5">
      <c r="A209" s="279"/>
      <c r="B209" s="1315"/>
      <c r="C209" s="1379" t="s">
        <v>5032</v>
      </c>
      <c r="D209" s="1375"/>
      <c r="E209" s="1344" t="s">
        <v>2060</v>
      </c>
      <c r="F209" s="1322"/>
      <c r="G209" s="1058"/>
      <c r="H209" s="279"/>
      <c r="I209" s="1059"/>
    </row>
    <row r="210" spans="1:9" ht="38.25">
      <c r="A210" s="278"/>
      <c r="B210" s="1312" t="s">
        <v>5033</v>
      </c>
      <c r="C210" s="1377" t="s">
        <v>5034</v>
      </c>
      <c r="D210" s="1382" t="s">
        <v>1188</v>
      </c>
      <c r="E210" s="1310" t="s">
        <v>2062</v>
      </c>
      <c r="F210" s="1326">
        <v>291708422</v>
      </c>
      <c r="G210" s="1050"/>
      <c r="H210" s="278"/>
      <c r="I210" s="1049"/>
    </row>
    <row r="211" spans="1:9" ht="38.25">
      <c r="A211" s="1054"/>
      <c r="B211" s="1318"/>
      <c r="C211" s="1383" t="s">
        <v>5035</v>
      </c>
      <c r="D211" s="1384"/>
      <c r="E211" s="1349" t="s">
        <v>5036</v>
      </c>
      <c r="F211" s="1320"/>
      <c r="G211" s="1053"/>
      <c r="H211" s="1054"/>
      <c r="I211" s="1055"/>
    </row>
    <row r="212" spans="1:9" ht="25.5">
      <c r="A212" s="279"/>
      <c r="B212" s="1315"/>
      <c r="C212" s="1379" t="s">
        <v>5037</v>
      </c>
      <c r="D212" s="1375"/>
      <c r="E212" s="1344" t="s">
        <v>2062</v>
      </c>
      <c r="F212" s="1322"/>
      <c r="G212" s="1058"/>
      <c r="H212" s="279"/>
      <c r="I212" s="1059"/>
    </row>
    <row r="213" spans="1:9" ht="38.25">
      <c r="A213" s="278"/>
      <c r="B213" s="1334" t="s">
        <v>5038</v>
      </c>
      <c r="C213" s="1377" t="s">
        <v>5039</v>
      </c>
      <c r="D213" s="1380" t="s">
        <v>4987</v>
      </c>
      <c r="E213" s="1310" t="s">
        <v>2552</v>
      </c>
      <c r="F213" s="1310">
        <v>167000000</v>
      </c>
      <c r="G213" s="1050"/>
      <c r="H213" s="278"/>
      <c r="I213" s="1049"/>
    </row>
    <row r="214" spans="1:9" ht="25.5">
      <c r="A214" s="279"/>
      <c r="B214" s="1387"/>
      <c r="C214" s="1379" t="s">
        <v>5040</v>
      </c>
      <c r="D214" s="1333"/>
      <c r="E214" s="1344" t="s">
        <v>5041</v>
      </c>
      <c r="F214" s="1322"/>
      <c r="G214" s="1058"/>
      <c r="H214" s="279"/>
      <c r="I214" s="1059"/>
    </row>
    <row r="215" spans="1:9" ht="25.5">
      <c r="A215" s="278"/>
      <c r="B215" s="1334" t="s">
        <v>5042</v>
      </c>
      <c r="C215" s="1351" t="s">
        <v>5043</v>
      </c>
      <c r="D215" s="1324" t="s">
        <v>4987</v>
      </c>
      <c r="E215" s="1310" t="s">
        <v>5044</v>
      </c>
      <c r="F215" s="1331">
        <v>91500000</v>
      </c>
      <c r="G215" s="1050"/>
      <c r="H215" s="278"/>
      <c r="I215" s="1049"/>
    </row>
    <row r="216" spans="1:9" ht="51">
      <c r="A216" s="279"/>
      <c r="B216" s="1387"/>
      <c r="C216" s="1355" t="s">
        <v>5045</v>
      </c>
      <c r="D216" s="1333"/>
      <c r="E216" s="1344" t="s">
        <v>5046</v>
      </c>
      <c r="F216" s="1357"/>
      <c r="G216" s="1058"/>
      <c r="H216" s="279"/>
      <c r="I216" s="1059"/>
    </row>
    <row r="217" spans="1:9" ht="25.5">
      <c r="A217" s="7"/>
      <c r="B217" s="1376" t="s">
        <v>5047</v>
      </c>
      <c r="C217" s="1362" t="s">
        <v>5048</v>
      </c>
      <c r="D217" s="1335" t="s">
        <v>4987</v>
      </c>
      <c r="E217" s="1388" t="s">
        <v>5049</v>
      </c>
      <c r="F217" s="1346">
        <v>268000000</v>
      </c>
      <c r="G217" s="10"/>
      <c r="H217" s="7"/>
      <c r="I217" s="42"/>
    </row>
    <row r="218" spans="1:9" ht="38.25">
      <c r="A218" s="7"/>
      <c r="B218" s="1376" t="s">
        <v>5050</v>
      </c>
      <c r="C218" s="1362" t="s">
        <v>5051</v>
      </c>
      <c r="D218" s="1335" t="s">
        <v>4987</v>
      </c>
      <c r="E218" s="1388" t="s">
        <v>5019</v>
      </c>
      <c r="F218" s="1346">
        <v>696958000</v>
      </c>
      <c r="G218" s="10"/>
      <c r="H218" s="7"/>
      <c r="I218" s="42"/>
    </row>
    <row r="219" spans="1:9" ht="38.25">
      <c r="A219" s="278"/>
      <c r="B219" s="1377" t="s">
        <v>5052</v>
      </c>
      <c r="C219" s="1389" t="s">
        <v>5025</v>
      </c>
      <c r="D219" s="1324" t="s">
        <v>4889</v>
      </c>
      <c r="E219" s="1327" t="s">
        <v>2745</v>
      </c>
      <c r="F219" s="1338">
        <v>357216000</v>
      </c>
      <c r="G219" s="1050"/>
      <c r="H219" s="278"/>
      <c r="I219" s="1049"/>
    </row>
    <row r="220" spans="1:9" ht="36" customHeight="1">
      <c r="A220" s="1054"/>
      <c r="B220" s="1390"/>
      <c r="C220" s="1336" t="s">
        <v>5053</v>
      </c>
      <c r="D220" s="1332"/>
      <c r="E220" s="1328">
        <v>0.75</v>
      </c>
      <c r="F220" s="1320"/>
      <c r="G220" s="1053"/>
      <c r="H220" s="1054"/>
      <c r="I220" s="1055"/>
    </row>
    <row r="221" spans="1:9" ht="48.75" customHeight="1">
      <c r="A221" s="1054"/>
      <c r="B221" s="1390"/>
      <c r="C221" s="1336" t="s">
        <v>5054</v>
      </c>
      <c r="D221" s="1332"/>
      <c r="E221" s="1328" t="s">
        <v>360</v>
      </c>
      <c r="F221" s="1320"/>
      <c r="G221" s="1053"/>
      <c r="H221" s="1054"/>
      <c r="I221" s="1055"/>
    </row>
    <row r="222" spans="1:9" ht="64.5" customHeight="1">
      <c r="A222" s="279"/>
      <c r="B222" s="1387"/>
      <c r="C222" s="1337" t="s">
        <v>5055</v>
      </c>
      <c r="D222" s="1333"/>
      <c r="E222" s="1330" t="s">
        <v>5056</v>
      </c>
      <c r="F222" s="1322"/>
      <c r="G222" s="1058"/>
      <c r="H222" s="279"/>
      <c r="I222" s="1059"/>
    </row>
    <row r="223" spans="1:9" ht="51">
      <c r="A223" s="278"/>
      <c r="B223" s="1334" t="s">
        <v>5057</v>
      </c>
      <c r="C223" s="1389" t="s">
        <v>5058</v>
      </c>
      <c r="D223" s="1324" t="s">
        <v>4951</v>
      </c>
      <c r="E223" s="1327" t="s">
        <v>360</v>
      </c>
      <c r="F223" s="1331">
        <v>165688000</v>
      </c>
      <c r="G223" s="1050"/>
      <c r="H223" s="278"/>
      <c r="I223" s="1049"/>
    </row>
    <row r="224" spans="1:9" ht="25.5">
      <c r="A224" s="1054"/>
      <c r="B224" s="1390"/>
      <c r="C224" s="1336" t="s">
        <v>5059</v>
      </c>
      <c r="D224" s="1332"/>
      <c r="E224" s="1328" t="s">
        <v>360</v>
      </c>
      <c r="F224" s="1320"/>
      <c r="G224" s="1053"/>
      <c r="H224" s="1054"/>
      <c r="I224" s="1055"/>
    </row>
    <row r="225" spans="1:9" ht="25.5">
      <c r="A225" s="1054"/>
      <c r="B225" s="1390"/>
      <c r="C225" s="1391" t="s">
        <v>5060</v>
      </c>
      <c r="D225" s="1332"/>
      <c r="E225" s="1328" t="s">
        <v>5061</v>
      </c>
      <c r="F225" s="1320"/>
      <c r="G225" s="1053"/>
      <c r="H225" s="1054"/>
      <c r="I225" s="1055"/>
    </row>
    <row r="226" spans="1:9">
      <c r="A226" s="1054"/>
      <c r="B226" s="1390"/>
      <c r="C226" s="1391" t="s">
        <v>5062</v>
      </c>
      <c r="D226" s="1332"/>
      <c r="E226" s="1328" t="s">
        <v>5063</v>
      </c>
      <c r="F226" s="1320"/>
      <c r="G226" s="1053"/>
      <c r="H226" s="1054"/>
      <c r="I226" s="1055"/>
    </row>
    <row r="227" spans="1:9" ht="51">
      <c r="A227" s="1054"/>
      <c r="B227" s="1318"/>
      <c r="C227" s="1336" t="s">
        <v>5055</v>
      </c>
      <c r="D227" s="1319"/>
      <c r="E227" s="1328" t="s">
        <v>2060</v>
      </c>
      <c r="F227" s="1320"/>
      <c r="G227" s="1053"/>
      <c r="H227" s="1054"/>
      <c r="I227" s="1055"/>
    </row>
    <row r="228" spans="1:9" ht="38.25">
      <c r="A228" s="279"/>
      <c r="B228" s="1315"/>
      <c r="C228" s="1337" t="s">
        <v>5054</v>
      </c>
      <c r="D228" s="1316"/>
      <c r="E228" s="1330" t="s">
        <v>360</v>
      </c>
      <c r="F228" s="1322"/>
      <c r="G228" s="1058"/>
      <c r="H228" s="279"/>
      <c r="I228" s="1059"/>
    </row>
    <row r="229" spans="1:9" ht="51">
      <c r="A229" s="278"/>
      <c r="B229" s="1312" t="s">
        <v>5064</v>
      </c>
      <c r="C229" s="1335" t="s">
        <v>5058</v>
      </c>
      <c r="D229" s="1313" t="s">
        <v>4902</v>
      </c>
      <c r="E229" s="1327" t="s">
        <v>360</v>
      </c>
      <c r="F229" s="1326">
        <v>72000000</v>
      </c>
      <c r="G229" s="1050"/>
      <c r="H229" s="278"/>
      <c r="I229" s="1049"/>
    </row>
    <row r="230" spans="1:9" ht="25.5">
      <c r="A230" s="1054"/>
      <c r="B230" s="1318"/>
      <c r="C230" s="1336" t="s">
        <v>5059</v>
      </c>
      <c r="D230" s="1319"/>
      <c r="E230" s="1328" t="s">
        <v>360</v>
      </c>
      <c r="F230" s="1320"/>
      <c r="G230" s="1053"/>
      <c r="H230" s="1054"/>
      <c r="I230" s="1055"/>
    </row>
    <row r="231" spans="1:9" ht="25.5">
      <c r="A231" s="1054"/>
      <c r="B231" s="1318"/>
      <c r="C231" s="1391" t="s">
        <v>5060</v>
      </c>
      <c r="D231" s="1319"/>
      <c r="E231" s="1328" t="s">
        <v>5061</v>
      </c>
      <c r="F231" s="1320"/>
      <c r="G231" s="1053"/>
      <c r="H231" s="1054"/>
      <c r="I231" s="1055"/>
    </row>
    <row r="232" spans="1:9">
      <c r="A232" s="1054"/>
      <c r="B232" s="1318"/>
      <c r="C232" s="1392" t="s">
        <v>5062</v>
      </c>
      <c r="D232" s="1319"/>
      <c r="E232" s="1328" t="s">
        <v>5063</v>
      </c>
      <c r="F232" s="1320"/>
      <c r="G232" s="1053"/>
      <c r="H232" s="1054"/>
      <c r="I232" s="1055"/>
    </row>
    <row r="233" spans="1:9" ht="51">
      <c r="A233" s="1054"/>
      <c r="B233" s="1318"/>
      <c r="C233" s="1336" t="s">
        <v>5055</v>
      </c>
      <c r="D233" s="1319"/>
      <c r="E233" s="1328" t="s">
        <v>2060</v>
      </c>
      <c r="F233" s="1320"/>
      <c r="G233" s="1053"/>
      <c r="H233" s="1054"/>
      <c r="I233" s="1055"/>
    </row>
    <row r="234" spans="1:9" ht="38.25">
      <c r="A234" s="279"/>
      <c r="B234" s="1315"/>
      <c r="C234" s="1337" t="s">
        <v>5054</v>
      </c>
      <c r="D234" s="1316"/>
      <c r="E234" s="1330" t="s">
        <v>360</v>
      </c>
      <c r="F234" s="1322"/>
      <c r="G234" s="1058"/>
      <c r="H234" s="279"/>
      <c r="I234" s="1059"/>
    </row>
    <row r="235" spans="1:9" ht="51">
      <c r="A235" s="278"/>
      <c r="B235" s="1334" t="s">
        <v>5065</v>
      </c>
      <c r="C235" s="1335" t="s">
        <v>5058</v>
      </c>
      <c r="D235" s="1324" t="s">
        <v>5066</v>
      </c>
      <c r="E235" s="1327" t="s">
        <v>360</v>
      </c>
      <c r="F235" s="1331">
        <v>75150000</v>
      </c>
      <c r="G235" s="1050"/>
      <c r="H235" s="278"/>
      <c r="I235" s="1049"/>
    </row>
    <row r="236" spans="1:9" ht="25.5">
      <c r="A236" s="1054"/>
      <c r="B236" s="1318"/>
      <c r="C236" s="1336" t="s">
        <v>5059</v>
      </c>
      <c r="D236" s="1319"/>
      <c r="E236" s="1328" t="s">
        <v>360</v>
      </c>
      <c r="F236" s="1320"/>
      <c r="G236" s="1053"/>
      <c r="H236" s="1054"/>
      <c r="I236" s="1055"/>
    </row>
    <row r="237" spans="1:9" ht="25.5">
      <c r="A237" s="1054"/>
      <c r="B237" s="1318"/>
      <c r="C237" s="1391" t="s">
        <v>5060</v>
      </c>
      <c r="D237" s="1319"/>
      <c r="E237" s="1328" t="s">
        <v>5061</v>
      </c>
      <c r="F237" s="1320"/>
      <c r="G237" s="1053"/>
      <c r="H237" s="1054"/>
      <c r="I237" s="1055"/>
    </row>
    <row r="238" spans="1:9">
      <c r="A238" s="1054"/>
      <c r="B238" s="1318"/>
      <c r="C238" s="1391" t="s">
        <v>5062</v>
      </c>
      <c r="D238" s="1319"/>
      <c r="E238" s="1328" t="s">
        <v>5063</v>
      </c>
      <c r="F238" s="1320"/>
      <c r="G238" s="1053"/>
      <c r="H238" s="1054"/>
      <c r="I238" s="1055"/>
    </row>
    <row r="239" spans="1:9" ht="51">
      <c r="A239" s="1054"/>
      <c r="B239" s="1318"/>
      <c r="C239" s="1336" t="s">
        <v>5055</v>
      </c>
      <c r="D239" s="1319"/>
      <c r="E239" s="1328" t="s">
        <v>2060</v>
      </c>
      <c r="F239" s="1320"/>
      <c r="G239" s="1053"/>
      <c r="H239" s="1054"/>
      <c r="I239" s="1055"/>
    </row>
    <row r="240" spans="1:9" ht="38.25">
      <c r="A240" s="279"/>
      <c r="B240" s="1315"/>
      <c r="C240" s="1393" t="s">
        <v>5054</v>
      </c>
      <c r="D240" s="1316"/>
      <c r="E240" s="1330" t="s">
        <v>360</v>
      </c>
      <c r="F240" s="1322"/>
      <c r="G240" s="1058"/>
      <c r="H240" s="279"/>
      <c r="I240" s="1059"/>
    </row>
    <row r="241" spans="1:9" ht="51">
      <c r="A241" s="278"/>
      <c r="B241" s="1334" t="s">
        <v>5067</v>
      </c>
      <c r="C241" s="1335" t="s">
        <v>5058</v>
      </c>
      <c r="D241" s="1324" t="s">
        <v>5068</v>
      </c>
      <c r="E241" s="1327" t="s">
        <v>360</v>
      </c>
      <c r="F241" s="1331">
        <v>395805000</v>
      </c>
      <c r="G241" s="1050"/>
      <c r="H241" s="278"/>
      <c r="I241" s="1049"/>
    </row>
    <row r="242" spans="1:9" ht="25.5">
      <c r="A242" s="1054"/>
      <c r="B242" s="1390"/>
      <c r="C242" s="1336" t="s">
        <v>5059</v>
      </c>
      <c r="D242" s="1332"/>
      <c r="E242" s="1328" t="s">
        <v>360</v>
      </c>
      <c r="F242" s="1350"/>
      <c r="G242" s="1053"/>
      <c r="H242" s="1054"/>
      <c r="I242" s="1055"/>
    </row>
    <row r="243" spans="1:9" ht="25.5">
      <c r="A243" s="1054"/>
      <c r="B243" s="1390"/>
      <c r="C243" s="1391" t="s">
        <v>5060</v>
      </c>
      <c r="D243" s="1332"/>
      <c r="E243" s="1328" t="s">
        <v>5069</v>
      </c>
      <c r="F243" s="1350"/>
      <c r="G243" s="1053"/>
      <c r="H243" s="1054"/>
      <c r="I243" s="1055"/>
    </row>
    <row r="244" spans="1:9">
      <c r="A244" s="1054"/>
      <c r="B244" s="1390"/>
      <c r="C244" s="1394" t="s">
        <v>5062</v>
      </c>
      <c r="D244" s="1332"/>
      <c r="E244" s="1328" t="s">
        <v>5063</v>
      </c>
      <c r="F244" s="1350"/>
      <c r="G244" s="1053"/>
      <c r="H244" s="1054"/>
      <c r="I244" s="1055"/>
    </row>
    <row r="245" spans="1:9" ht="51">
      <c r="A245" s="1054"/>
      <c r="B245" s="1390"/>
      <c r="C245" s="1336" t="s">
        <v>5055</v>
      </c>
      <c r="D245" s="1332"/>
      <c r="E245" s="1328" t="s">
        <v>2060</v>
      </c>
      <c r="F245" s="1350"/>
      <c r="G245" s="1053"/>
      <c r="H245" s="1054"/>
      <c r="I245" s="1055"/>
    </row>
    <row r="246" spans="1:9" ht="38.25">
      <c r="A246" s="1054"/>
      <c r="B246" s="1390"/>
      <c r="C246" s="1336" t="s">
        <v>5070</v>
      </c>
      <c r="D246" s="1332"/>
      <c r="E246" s="1328">
        <v>1</v>
      </c>
      <c r="F246" s="1350"/>
      <c r="G246" s="1053"/>
      <c r="H246" s="1054"/>
      <c r="I246" s="1055"/>
    </row>
    <row r="247" spans="1:9" ht="38.25">
      <c r="A247" s="279"/>
      <c r="B247" s="1387"/>
      <c r="C247" s="1393" t="s">
        <v>5071</v>
      </c>
      <c r="D247" s="1333"/>
      <c r="E247" s="1330">
        <v>0.65</v>
      </c>
      <c r="F247" s="1357"/>
      <c r="G247" s="1058"/>
      <c r="H247" s="279"/>
      <c r="I247" s="1059"/>
    </row>
    <row r="248" spans="1:9" ht="51">
      <c r="A248" s="278"/>
      <c r="B248" s="1334" t="s">
        <v>5072</v>
      </c>
      <c r="C248" s="1335" t="s">
        <v>5058</v>
      </c>
      <c r="D248" s="1324" t="s">
        <v>5073</v>
      </c>
      <c r="E248" s="1327" t="s">
        <v>360</v>
      </c>
      <c r="F248" s="1331">
        <v>74250000</v>
      </c>
      <c r="G248" s="1048"/>
      <c r="H248" s="1217"/>
      <c r="I248" s="1218"/>
    </row>
    <row r="249" spans="1:9" ht="25.5">
      <c r="A249" s="1054"/>
      <c r="B249" s="1318"/>
      <c r="C249" s="1336" t="s">
        <v>5059</v>
      </c>
      <c r="D249" s="1319"/>
      <c r="E249" s="1328" t="s">
        <v>360</v>
      </c>
      <c r="F249" s="1320"/>
      <c r="G249" s="1053"/>
      <c r="H249" s="1054"/>
      <c r="I249" s="1055"/>
    </row>
    <row r="250" spans="1:9" ht="25.5">
      <c r="A250" s="1054"/>
      <c r="B250" s="1318"/>
      <c r="C250" s="1391" t="s">
        <v>5060</v>
      </c>
      <c r="D250" s="1319"/>
      <c r="E250" s="1328" t="s">
        <v>5061</v>
      </c>
      <c r="F250" s="1320"/>
      <c r="G250" s="1053"/>
      <c r="H250" s="1054"/>
      <c r="I250" s="1055"/>
    </row>
    <row r="251" spans="1:9">
      <c r="A251" s="1054"/>
      <c r="B251" s="1318"/>
      <c r="C251" s="1392" t="s">
        <v>5062</v>
      </c>
      <c r="D251" s="1319"/>
      <c r="E251" s="1328" t="s">
        <v>5063</v>
      </c>
      <c r="F251" s="1320"/>
      <c r="G251" s="1053"/>
      <c r="H251" s="1054"/>
      <c r="I251" s="1055"/>
    </row>
    <row r="252" spans="1:9" ht="51">
      <c r="A252" s="1054"/>
      <c r="B252" s="1318"/>
      <c r="C252" s="1336" t="s">
        <v>5055</v>
      </c>
      <c r="D252" s="1319"/>
      <c r="E252" s="1328" t="s">
        <v>2060</v>
      </c>
      <c r="F252" s="1320"/>
      <c r="G252" s="1053"/>
      <c r="H252" s="1054"/>
      <c r="I252" s="1055"/>
    </row>
    <row r="253" spans="1:9" ht="38.25">
      <c r="A253" s="279"/>
      <c r="B253" s="1315"/>
      <c r="C253" s="1393" t="s">
        <v>5054</v>
      </c>
      <c r="D253" s="1316"/>
      <c r="E253" s="1330" t="s">
        <v>360</v>
      </c>
      <c r="F253" s="1322"/>
      <c r="G253" s="1058"/>
      <c r="H253" s="279"/>
      <c r="I253" s="1059"/>
    </row>
    <row r="254" spans="1:9" ht="51">
      <c r="A254" s="278"/>
      <c r="B254" s="1334" t="s">
        <v>5074</v>
      </c>
      <c r="C254" s="1335" t="s">
        <v>5058</v>
      </c>
      <c r="D254" s="1324" t="s">
        <v>5075</v>
      </c>
      <c r="E254" s="1327" t="s">
        <v>360</v>
      </c>
      <c r="F254" s="1331">
        <v>63338000</v>
      </c>
      <c r="G254" s="1048"/>
      <c r="H254" s="1217"/>
      <c r="I254" s="1218"/>
    </row>
    <row r="255" spans="1:9" ht="25.5">
      <c r="A255" s="1054"/>
      <c r="B255" s="1318"/>
      <c r="C255" s="1336" t="s">
        <v>5059</v>
      </c>
      <c r="D255" s="1319"/>
      <c r="E255" s="1328" t="s">
        <v>360</v>
      </c>
      <c r="F255" s="1320"/>
      <c r="G255" s="1053"/>
      <c r="H255" s="1054"/>
      <c r="I255" s="1055"/>
    </row>
    <row r="256" spans="1:9" ht="25.5">
      <c r="A256" s="1054"/>
      <c r="B256" s="1318"/>
      <c r="C256" s="1391" t="s">
        <v>5060</v>
      </c>
      <c r="D256" s="1319"/>
      <c r="E256" s="1328" t="s">
        <v>5061</v>
      </c>
      <c r="F256" s="1320"/>
      <c r="G256" s="1053"/>
      <c r="H256" s="1054"/>
      <c r="I256" s="1055"/>
    </row>
    <row r="257" spans="1:9">
      <c r="A257" s="1054"/>
      <c r="B257" s="1318"/>
      <c r="C257" s="1392" t="s">
        <v>5062</v>
      </c>
      <c r="D257" s="1319"/>
      <c r="E257" s="1328" t="s">
        <v>5063</v>
      </c>
      <c r="F257" s="1320"/>
      <c r="G257" s="1053"/>
      <c r="H257" s="1054"/>
      <c r="I257" s="1055"/>
    </row>
    <row r="258" spans="1:9" ht="51">
      <c r="A258" s="1054"/>
      <c r="B258" s="1318"/>
      <c r="C258" s="1336" t="s">
        <v>5055</v>
      </c>
      <c r="D258" s="1319"/>
      <c r="E258" s="1328" t="s">
        <v>2060</v>
      </c>
      <c r="F258" s="1320"/>
      <c r="G258" s="1053"/>
      <c r="H258" s="1054"/>
      <c r="I258" s="1055"/>
    </row>
    <row r="259" spans="1:9" ht="38.25">
      <c r="A259" s="279"/>
      <c r="B259" s="1315"/>
      <c r="C259" s="1393" t="s">
        <v>5054</v>
      </c>
      <c r="D259" s="1316"/>
      <c r="E259" s="1330" t="s">
        <v>360</v>
      </c>
      <c r="F259" s="1322"/>
      <c r="G259" s="1058"/>
      <c r="H259" s="279"/>
      <c r="I259" s="1059"/>
    </row>
    <row r="260" spans="1:9" s="1077" customFormat="1" ht="51">
      <c r="A260" s="1217"/>
      <c r="B260" s="1334" t="s">
        <v>5076</v>
      </c>
      <c r="C260" s="1335" t="s">
        <v>5058</v>
      </c>
      <c r="D260" s="1324" t="s">
        <v>5077</v>
      </c>
      <c r="E260" s="1327" t="s">
        <v>360</v>
      </c>
      <c r="F260" s="1331">
        <v>128320000</v>
      </c>
      <c r="G260" s="1048"/>
      <c r="H260" s="1217"/>
      <c r="I260" s="1218"/>
    </row>
    <row r="261" spans="1:9" ht="25.5">
      <c r="A261" s="1054"/>
      <c r="B261" s="1318"/>
      <c r="C261" s="1336" t="s">
        <v>5059</v>
      </c>
      <c r="D261" s="1319"/>
      <c r="E261" s="1328" t="s">
        <v>360</v>
      </c>
      <c r="F261" s="1320"/>
      <c r="G261" s="1053"/>
      <c r="H261" s="1054"/>
      <c r="I261" s="1055"/>
    </row>
    <row r="262" spans="1:9" ht="25.5">
      <c r="A262" s="1054"/>
      <c r="B262" s="1318"/>
      <c r="C262" s="1391" t="s">
        <v>5060</v>
      </c>
      <c r="D262" s="1319"/>
      <c r="E262" s="1328" t="s">
        <v>5078</v>
      </c>
      <c r="F262" s="1320"/>
      <c r="G262" s="1053"/>
      <c r="H262" s="1054"/>
      <c r="I262" s="1055"/>
    </row>
    <row r="263" spans="1:9">
      <c r="A263" s="1054"/>
      <c r="B263" s="1318"/>
      <c r="C263" s="1392" t="s">
        <v>5062</v>
      </c>
      <c r="D263" s="1319"/>
      <c r="E263" s="1328" t="s">
        <v>5063</v>
      </c>
      <c r="F263" s="1320"/>
      <c r="G263" s="1053"/>
      <c r="H263" s="1054"/>
      <c r="I263" s="1055"/>
    </row>
    <row r="264" spans="1:9" ht="51">
      <c r="A264" s="1054"/>
      <c r="B264" s="1318"/>
      <c r="C264" s="1336" t="s">
        <v>5055</v>
      </c>
      <c r="D264" s="1319"/>
      <c r="E264" s="1328" t="s">
        <v>2104</v>
      </c>
      <c r="F264" s="1320"/>
      <c r="G264" s="1053"/>
      <c r="H264" s="1054"/>
      <c r="I264" s="1055"/>
    </row>
    <row r="265" spans="1:9" ht="38.25">
      <c r="A265" s="279"/>
      <c r="B265" s="1315"/>
      <c r="C265" s="1393" t="s">
        <v>5054</v>
      </c>
      <c r="D265" s="1316"/>
      <c r="E265" s="1330" t="s">
        <v>1533</v>
      </c>
      <c r="F265" s="1322"/>
      <c r="G265" s="1058"/>
      <c r="H265" s="279"/>
      <c r="I265" s="1059"/>
    </row>
    <row r="266" spans="1:9" s="1077" customFormat="1" ht="51">
      <c r="A266" s="1217"/>
      <c r="B266" s="1334" t="s">
        <v>5079</v>
      </c>
      <c r="C266" s="1335" t="s">
        <v>5058</v>
      </c>
      <c r="D266" s="1324" t="s">
        <v>5080</v>
      </c>
      <c r="E266" s="1327" t="s">
        <v>360</v>
      </c>
      <c r="F266" s="1331">
        <v>502109500</v>
      </c>
      <c r="G266" s="1048"/>
      <c r="H266" s="1217"/>
      <c r="I266" s="1218"/>
    </row>
    <row r="267" spans="1:9" ht="25.5">
      <c r="A267" s="1054"/>
      <c r="B267" s="1318"/>
      <c r="C267" s="1336" t="s">
        <v>5059</v>
      </c>
      <c r="D267" s="1319"/>
      <c r="E267" s="1328" t="s">
        <v>360</v>
      </c>
      <c r="F267" s="1320"/>
      <c r="G267" s="1053"/>
      <c r="H267" s="1054"/>
      <c r="I267" s="1055"/>
    </row>
    <row r="268" spans="1:9" ht="25.5">
      <c r="A268" s="1054"/>
      <c r="B268" s="1318"/>
      <c r="C268" s="1391" t="s">
        <v>5060</v>
      </c>
      <c r="D268" s="1319"/>
      <c r="E268" s="1328" t="s">
        <v>4909</v>
      </c>
      <c r="F268" s="1320"/>
      <c r="G268" s="1053"/>
      <c r="H268" s="1054"/>
      <c r="I268" s="1055"/>
    </row>
    <row r="269" spans="1:9">
      <c r="A269" s="1054"/>
      <c r="B269" s="1318"/>
      <c r="C269" s="1392" t="s">
        <v>5062</v>
      </c>
      <c r="D269" s="1319"/>
      <c r="E269" s="1328" t="s">
        <v>4909</v>
      </c>
      <c r="F269" s="1320"/>
      <c r="G269" s="1053"/>
      <c r="H269" s="1054"/>
      <c r="I269" s="1055"/>
    </row>
    <row r="270" spans="1:9" ht="51">
      <c r="A270" s="1054"/>
      <c r="B270" s="1318"/>
      <c r="C270" s="1336" t="s">
        <v>5055</v>
      </c>
      <c r="D270" s="1319"/>
      <c r="E270" s="1328" t="s">
        <v>4909</v>
      </c>
      <c r="F270" s="1320"/>
      <c r="G270" s="1053"/>
      <c r="H270" s="1054"/>
      <c r="I270" s="1055"/>
    </row>
    <row r="271" spans="1:9" ht="38.25">
      <c r="A271" s="279"/>
      <c r="B271" s="1315"/>
      <c r="C271" s="1393" t="s">
        <v>5054</v>
      </c>
      <c r="D271" s="1316"/>
      <c r="E271" s="1330">
        <v>0.05</v>
      </c>
      <c r="F271" s="1322"/>
      <c r="G271" s="1058"/>
      <c r="H271" s="279"/>
      <c r="I271" s="1059"/>
    </row>
    <row r="272" spans="1:9" s="1077" customFormat="1" ht="51">
      <c r="A272" s="1217"/>
      <c r="B272" s="1334" t="s">
        <v>5081</v>
      </c>
      <c r="C272" s="1335" t="s">
        <v>5058</v>
      </c>
      <c r="D272" s="1324" t="s">
        <v>4825</v>
      </c>
      <c r="E272" s="1327" t="s">
        <v>360</v>
      </c>
      <c r="F272" s="1331">
        <v>128320000</v>
      </c>
      <c r="G272" s="1048"/>
      <c r="H272" s="1217"/>
      <c r="I272" s="1218"/>
    </row>
    <row r="273" spans="1:9" ht="25.5">
      <c r="A273" s="1054"/>
      <c r="B273" s="1318"/>
      <c r="C273" s="1336" t="s">
        <v>5059</v>
      </c>
      <c r="D273" s="1319"/>
      <c r="E273" s="1328" t="s">
        <v>360</v>
      </c>
      <c r="F273" s="1320"/>
      <c r="G273" s="1053"/>
      <c r="H273" s="1054"/>
      <c r="I273" s="1055"/>
    </row>
    <row r="274" spans="1:9" ht="25.5">
      <c r="A274" s="1054"/>
      <c r="B274" s="1318"/>
      <c r="C274" s="1391" t="s">
        <v>5060</v>
      </c>
      <c r="D274" s="1319"/>
      <c r="E274" s="1328" t="s">
        <v>5061</v>
      </c>
      <c r="F274" s="1320"/>
      <c r="G274" s="1053"/>
      <c r="H274" s="1054"/>
      <c r="I274" s="1055"/>
    </row>
    <row r="275" spans="1:9">
      <c r="A275" s="1054"/>
      <c r="B275" s="1318"/>
      <c r="C275" s="1392" t="s">
        <v>5062</v>
      </c>
      <c r="D275" s="1319"/>
      <c r="E275" s="1328" t="s">
        <v>5063</v>
      </c>
      <c r="F275" s="1320"/>
      <c r="G275" s="1053"/>
      <c r="H275" s="1054"/>
      <c r="I275" s="1055"/>
    </row>
    <row r="276" spans="1:9" ht="51">
      <c r="A276" s="1054"/>
      <c r="B276" s="1318"/>
      <c r="C276" s="1336" t="s">
        <v>5055</v>
      </c>
      <c r="D276" s="1319"/>
      <c r="E276" s="1328" t="s">
        <v>2060</v>
      </c>
      <c r="F276" s="1320"/>
      <c r="G276" s="1053"/>
      <c r="H276" s="1054"/>
      <c r="I276" s="1055"/>
    </row>
    <row r="277" spans="1:9" ht="38.25">
      <c r="A277" s="279"/>
      <c r="B277" s="1315"/>
      <c r="C277" s="1337" t="s">
        <v>5054</v>
      </c>
      <c r="D277" s="1316"/>
      <c r="E277" s="1330" t="s">
        <v>360</v>
      </c>
      <c r="F277" s="1322"/>
      <c r="G277" s="1058"/>
      <c r="H277" s="279"/>
      <c r="I277" s="1059"/>
    </row>
    <row r="278" spans="1:9" s="1077" customFormat="1" ht="51">
      <c r="A278" s="1217"/>
      <c r="B278" s="1334" t="s">
        <v>5082</v>
      </c>
      <c r="C278" s="1335" t="s">
        <v>5058</v>
      </c>
      <c r="D278" s="1324" t="s">
        <v>5083</v>
      </c>
      <c r="E278" s="1327" t="s">
        <v>360</v>
      </c>
      <c r="F278" s="1331">
        <v>1192560000</v>
      </c>
      <c r="G278" s="1048"/>
      <c r="H278" s="1217"/>
      <c r="I278" s="1218"/>
    </row>
    <row r="279" spans="1:9" ht="25.5">
      <c r="A279" s="1054"/>
      <c r="B279" s="1318"/>
      <c r="C279" s="1336" t="s">
        <v>5059</v>
      </c>
      <c r="D279" s="1319"/>
      <c r="E279" s="1328" t="s">
        <v>360</v>
      </c>
      <c r="F279" s="1320"/>
      <c r="G279" s="1053"/>
      <c r="H279" s="1054"/>
      <c r="I279" s="1055"/>
    </row>
    <row r="280" spans="1:9" ht="25.5">
      <c r="A280" s="1054"/>
      <c r="B280" s="1318"/>
      <c r="C280" s="1391" t="s">
        <v>5060</v>
      </c>
      <c r="D280" s="1319"/>
      <c r="E280" s="1328" t="s">
        <v>5061</v>
      </c>
      <c r="F280" s="1320"/>
      <c r="G280" s="1053"/>
      <c r="H280" s="1054"/>
      <c r="I280" s="1055"/>
    </row>
    <row r="281" spans="1:9">
      <c r="A281" s="1054"/>
      <c r="B281" s="1318"/>
      <c r="C281" s="1391" t="s">
        <v>5062</v>
      </c>
      <c r="D281" s="1319"/>
      <c r="E281" s="1328" t="s">
        <v>5063</v>
      </c>
      <c r="F281" s="1320"/>
      <c r="G281" s="1053"/>
      <c r="H281" s="1054"/>
      <c r="I281" s="1055"/>
    </row>
    <row r="282" spans="1:9" ht="51">
      <c r="A282" s="1054"/>
      <c r="B282" s="1318"/>
      <c r="C282" s="1336" t="s">
        <v>5055</v>
      </c>
      <c r="D282" s="1319"/>
      <c r="E282" s="1328" t="s">
        <v>2060</v>
      </c>
      <c r="F282" s="1320"/>
      <c r="G282" s="1053"/>
      <c r="H282" s="1054"/>
      <c r="I282" s="1055"/>
    </row>
    <row r="283" spans="1:9" ht="38.25">
      <c r="A283" s="279"/>
      <c r="B283" s="1315"/>
      <c r="C283" s="1393" t="s">
        <v>5054</v>
      </c>
      <c r="D283" s="1316"/>
      <c r="E283" s="1330" t="s">
        <v>360</v>
      </c>
      <c r="F283" s="1322"/>
      <c r="G283" s="1058"/>
      <c r="H283" s="279"/>
      <c r="I283" s="1059"/>
    </row>
    <row r="284" spans="1:9" s="1077" customFormat="1" ht="51">
      <c r="A284" s="1217"/>
      <c r="B284" s="1334" t="s">
        <v>5084</v>
      </c>
      <c r="C284" s="1335" t="s">
        <v>5058</v>
      </c>
      <c r="D284" s="1324" t="s">
        <v>4830</v>
      </c>
      <c r="E284" s="1327" t="s">
        <v>360</v>
      </c>
      <c r="F284" s="1331">
        <v>539200000</v>
      </c>
      <c r="G284" s="1048"/>
      <c r="H284" s="1217"/>
      <c r="I284" s="1218"/>
    </row>
    <row r="285" spans="1:9" ht="25.5">
      <c r="A285" s="1054"/>
      <c r="B285" s="1318"/>
      <c r="C285" s="1336" t="s">
        <v>5059</v>
      </c>
      <c r="D285" s="1319"/>
      <c r="E285" s="1328" t="s">
        <v>360</v>
      </c>
      <c r="F285" s="1320"/>
      <c r="G285" s="1053"/>
      <c r="H285" s="1054"/>
      <c r="I285" s="1055"/>
    </row>
    <row r="286" spans="1:9" ht="25.5">
      <c r="A286" s="1054"/>
      <c r="B286" s="1318"/>
      <c r="C286" s="1391" t="s">
        <v>5060</v>
      </c>
      <c r="D286" s="1319"/>
      <c r="E286" s="1328" t="s">
        <v>5061</v>
      </c>
      <c r="F286" s="1320"/>
      <c r="G286" s="1053"/>
      <c r="H286" s="1054"/>
      <c r="I286" s="1055"/>
    </row>
    <row r="287" spans="1:9">
      <c r="A287" s="1054"/>
      <c r="B287" s="1318"/>
      <c r="C287" s="1391" t="s">
        <v>5062</v>
      </c>
      <c r="D287" s="1319"/>
      <c r="E287" s="1328" t="s">
        <v>5063</v>
      </c>
      <c r="F287" s="1320"/>
      <c r="G287" s="1053"/>
      <c r="H287" s="1054"/>
      <c r="I287" s="1055"/>
    </row>
    <row r="288" spans="1:9" ht="51">
      <c r="A288" s="1054"/>
      <c r="B288" s="1318"/>
      <c r="C288" s="1336" t="s">
        <v>5055</v>
      </c>
      <c r="D288" s="1319"/>
      <c r="E288" s="1328" t="s">
        <v>2060</v>
      </c>
      <c r="F288" s="1320"/>
      <c r="G288" s="1053"/>
      <c r="H288" s="1054"/>
      <c r="I288" s="1055"/>
    </row>
    <row r="289" spans="1:9" ht="38.25">
      <c r="A289" s="279"/>
      <c r="B289" s="1315"/>
      <c r="C289" s="1393" t="s">
        <v>5054</v>
      </c>
      <c r="D289" s="1316"/>
      <c r="E289" s="1330" t="s">
        <v>360</v>
      </c>
      <c r="F289" s="1322"/>
      <c r="G289" s="1058"/>
      <c r="H289" s="279"/>
      <c r="I289" s="1059"/>
    </row>
    <row r="290" spans="1:9" s="1077" customFormat="1" ht="38.25">
      <c r="A290" s="1217"/>
      <c r="B290" s="1334" t="s">
        <v>5085</v>
      </c>
      <c r="C290" s="1389" t="s">
        <v>5086</v>
      </c>
      <c r="D290" s="1324"/>
      <c r="E290" s="1327" t="s">
        <v>5087</v>
      </c>
      <c r="F290" s="1331">
        <v>282840000</v>
      </c>
      <c r="G290" s="1048"/>
      <c r="H290" s="1217"/>
      <c r="I290" s="1218"/>
    </row>
    <row r="291" spans="1:9" ht="38.25">
      <c r="A291" s="1054"/>
      <c r="B291" s="1318"/>
      <c r="C291" s="1395" t="s">
        <v>5088</v>
      </c>
      <c r="D291" s="1319"/>
      <c r="E291" s="1396" t="s">
        <v>5089</v>
      </c>
      <c r="F291" s="1320"/>
      <c r="G291" s="1053"/>
      <c r="H291" s="1054"/>
      <c r="I291" s="1055"/>
    </row>
    <row r="292" spans="1:9" ht="25.5">
      <c r="A292" s="279"/>
      <c r="B292" s="1315"/>
      <c r="C292" s="1393" t="s">
        <v>5090</v>
      </c>
      <c r="D292" s="1316"/>
      <c r="E292" s="1330" t="s">
        <v>1466</v>
      </c>
      <c r="F292" s="1322"/>
      <c r="G292" s="1058"/>
      <c r="H292" s="279"/>
      <c r="I292" s="1059"/>
    </row>
    <row r="293" spans="1:9" s="168" customFormat="1" ht="25.5">
      <c r="A293" s="54"/>
      <c r="B293" s="1295" t="s">
        <v>5091</v>
      </c>
      <c r="C293" s="1397" t="s">
        <v>5092</v>
      </c>
      <c r="D293" s="1398"/>
      <c r="E293" s="1399" t="s">
        <v>5093</v>
      </c>
      <c r="F293" s="1400">
        <v>6146012675</v>
      </c>
      <c r="G293" s="9"/>
      <c r="H293" s="54"/>
      <c r="I293" s="44"/>
    </row>
    <row r="294" spans="1:9" ht="51">
      <c r="A294" s="7"/>
      <c r="B294" s="1335" t="s">
        <v>5094</v>
      </c>
      <c r="C294" s="1335" t="s">
        <v>5095</v>
      </c>
      <c r="D294" s="1229" t="s">
        <v>1188</v>
      </c>
      <c r="E294" s="1388" t="s">
        <v>5096</v>
      </c>
      <c r="F294" s="1401">
        <v>119866000</v>
      </c>
      <c r="G294" s="10"/>
      <c r="H294" s="7"/>
      <c r="I294" s="42"/>
    </row>
    <row r="295" spans="1:9" ht="38.25">
      <c r="A295" s="7"/>
      <c r="B295" s="1335" t="s">
        <v>5097</v>
      </c>
      <c r="C295" s="1402" t="s">
        <v>5098</v>
      </c>
      <c r="D295" s="1229"/>
      <c r="E295" s="1403" t="s">
        <v>381</v>
      </c>
      <c r="F295" s="1404">
        <v>147988000</v>
      </c>
      <c r="G295" s="10"/>
      <c r="H295" s="7"/>
      <c r="I295" s="42"/>
    </row>
    <row r="296" spans="1:9" ht="38.25">
      <c r="A296" s="278"/>
      <c r="B296" s="1335" t="s">
        <v>5099</v>
      </c>
      <c r="C296" s="1335" t="s">
        <v>5100</v>
      </c>
      <c r="D296" s="1313"/>
      <c r="E296" s="1405" t="s">
        <v>5101</v>
      </c>
      <c r="F296" s="1401">
        <v>535800000</v>
      </c>
      <c r="G296" s="1050"/>
      <c r="H296" s="278"/>
      <c r="I296" s="1049"/>
    </row>
    <row r="297" spans="1:9" ht="63.75">
      <c r="A297" s="279"/>
      <c r="B297" s="1315"/>
      <c r="C297" s="1337" t="s">
        <v>5102</v>
      </c>
      <c r="D297" s="1316"/>
      <c r="E297" s="1330"/>
      <c r="F297" s="1406">
        <v>119866000</v>
      </c>
      <c r="G297" s="1058"/>
      <c r="H297" s="279"/>
      <c r="I297" s="1059"/>
    </row>
    <row r="298" spans="1:9" ht="38.25">
      <c r="A298" s="278"/>
      <c r="B298" s="1312" t="s">
        <v>5103</v>
      </c>
      <c r="C298" s="1351" t="s">
        <v>5104</v>
      </c>
      <c r="D298" s="1313" t="s">
        <v>5105</v>
      </c>
      <c r="E298" s="1377" t="s">
        <v>5106</v>
      </c>
      <c r="F298" s="1401">
        <v>147988000</v>
      </c>
      <c r="G298" s="1050"/>
      <c r="H298" s="278"/>
      <c r="I298" s="1049"/>
    </row>
    <row r="299" spans="1:9" ht="25.5">
      <c r="A299" s="279"/>
      <c r="B299" s="1315"/>
      <c r="C299" s="1355" t="s">
        <v>5107</v>
      </c>
      <c r="D299" s="1316"/>
      <c r="E299" s="1379" t="s">
        <v>5108</v>
      </c>
      <c r="F299" s="1322"/>
      <c r="G299" s="1058"/>
      <c r="H299" s="279"/>
      <c r="I299" s="1059"/>
    </row>
    <row r="300" spans="1:9" ht="38.25">
      <c r="A300" s="7"/>
      <c r="B300" s="1376" t="s">
        <v>5109</v>
      </c>
      <c r="C300" s="1362" t="s">
        <v>5110</v>
      </c>
      <c r="D300" s="1377" t="s">
        <v>4867</v>
      </c>
      <c r="E300" s="1407" t="s">
        <v>5111</v>
      </c>
      <c r="F300" s="1408">
        <v>94292000</v>
      </c>
      <c r="G300" s="10"/>
      <c r="H300" s="7"/>
      <c r="I300" s="42"/>
    </row>
    <row r="301" spans="1:9" ht="25.5">
      <c r="A301" s="278"/>
      <c r="B301" s="1377" t="s">
        <v>5112</v>
      </c>
      <c r="C301" s="1351" t="s">
        <v>5113</v>
      </c>
      <c r="D301" s="1313" t="s">
        <v>4889</v>
      </c>
      <c r="E301" s="1327" t="s">
        <v>4981</v>
      </c>
      <c r="F301" s="1338">
        <v>497689475</v>
      </c>
      <c r="G301" s="1050"/>
      <c r="H301" s="278"/>
      <c r="I301" s="1049"/>
    </row>
    <row r="302" spans="1:9" ht="25.5">
      <c r="A302" s="1054"/>
      <c r="B302" s="1318"/>
      <c r="C302" s="1353" t="s">
        <v>5114</v>
      </c>
      <c r="D302" s="1319"/>
      <c r="E302" s="1328" t="s">
        <v>4008</v>
      </c>
      <c r="F302" s="1320"/>
      <c r="G302" s="1053"/>
      <c r="H302" s="1054"/>
      <c r="I302" s="1055"/>
    </row>
    <row r="303" spans="1:9" ht="25.5">
      <c r="A303" s="1054"/>
      <c r="B303" s="1318"/>
      <c r="C303" s="1353" t="s">
        <v>5115</v>
      </c>
      <c r="D303" s="1319"/>
      <c r="E303" s="1328" t="s">
        <v>5116</v>
      </c>
      <c r="F303" s="1320"/>
      <c r="G303" s="1053"/>
      <c r="H303" s="1054"/>
      <c r="I303" s="1055"/>
    </row>
    <row r="304" spans="1:9" ht="25.5">
      <c r="A304" s="279"/>
      <c r="B304" s="1315"/>
      <c r="C304" s="1355" t="s">
        <v>5117</v>
      </c>
      <c r="D304" s="1316"/>
      <c r="E304" s="1330" t="s">
        <v>5118</v>
      </c>
      <c r="F304" s="1322"/>
      <c r="G304" s="1058"/>
      <c r="H304" s="279"/>
      <c r="I304" s="1059"/>
    </row>
    <row r="305" spans="1:9" s="1077" customFormat="1" ht="25.5">
      <c r="A305" s="1217"/>
      <c r="B305" s="1334" t="s">
        <v>5119</v>
      </c>
      <c r="C305" s="1351" t="s">
        <v>5113</v>
      </c>
      <c r="D305" s="1324" t="s">
        <v>4951</v>
      </c>
      <c r="E305" s="1327" t="s">
        <v>5120</v>
      </c>
      <c r="F305" s="1338">
        <v>546280000</v>
      </c>
      <c r="G305" s="1048"/>
      <c r="H305" s="1217"/>
      <c r="I305" s="1218"/>
    </row>
    <row r="306" spans="1:9" ht="25.5">
      <c r="A306" s="1054"/>
      <c r="B306" s="1318"/>
      <c r="C306" s="1353" t="s">
        <v>5114</v>
      </c>
      <c r="D306" s="1319"/>
      <c r="E306" s="1328" t="s">
        <v>5121</v>
      </c>
      <c r="F306" s="1320"/>
      <c r="G306" s="1053"/>
      <c r="H306" s="1054"/>
      <c r="I306" s="1055"/>
    </row>
    <row r="307" spans="1:9" ht="25.5">
      <c r="A307" s="279"/>
      <c r="B307" s="1315"/>
      <c r="C307" s="1355" t="s">
        <v>5115</v>
      </c>
      <c r="D307" s="1316"/>
      <c r="E307" s="1330" t="s">
        <v>5122</v>
      </c>
      <c r="F307" s="1322"/>
      <c r="G307" s="1058"/>
      <c r="H307" s="279"/>
      <c r="I307" s="1059"/>
    </row>
    <row r="308" spans="1:9" ht="38.25">
      <c r="A308" s="278"/>
      <c r="B308" s="1312" t="s">
        <v>5123</v>
      </c>
      <c r="C308" s="1351" t="s">
        <v>5113</v>
      </c>
      <c r="D308" s="1313" t="s">
        <v>4902</v>
      </c>
      <c r="E308" s="1327" t="s">
        <v>5124</v>
      </c>
      <c r="F308" s="1326">
        <v>1331350000</v>
      </c>
      <c r="G308" s="1050"/>
      <c r="H308" s="278"/>
      <c r="I308" s="1049"/>
    </row>
    <row r="309" spans="1:9" ht="25.5">
      <c r="A309" s="1054"/>
      <c r="B309" s="1318"/>
      <c r="C309" s="1353" t="s">
        <v>5114</v>
      </c>
      <c r="D309" s="1319"/>
      <c r="E309" s="1328" t="s">
        <v>5124</v>
      </c>
      <c r="F309" s="1320"/>
      <c r="G309" s="1053"/>
      <c r="H309" s="1054"/>
      <c r="I309" s="1055"/>
    </row>
    <row r="310" spans="1:9" ht="25.5">
      <c r="A310" s="279"/>
      <c r="B310" s="1315"/>
      <c r="C310" s="1355" t="s">
        <v>5115</v>
      </c>
      <c r="D310" s="1316"/>
      <c r="E310" s="1330" t="s">
        <v>5125</v>
      </c>
      <c r="F310" s="1322"/>
      <c r="G310" s="1058"/>
      <c r="H310" s="279"/>
      <c r="I310" s="1059"/>
    </row>
    <row r="311" spans="1:9" ht="38.25">
      <c r="A311" s="278"/>
      <c r="B311" s="1312" t="s">
        <v>5126</v>
      </c>
      <c r="C311" s="1351" t="s">
        <v>5113</v>
      </c>
      <c r="D311" s="1313" t="s">
        <v>5066</v>
      </c>
      <c r="E311" s="1327" t="s">
        <v>4981</v>
      </c>
      <c r="F311" s="1326">
        <v>182241700</v>
      </c>
      <c r="G311" s="1050"/>
      <c r="H311" s="278"/>
      <c r="I311" s="1049"/>
    </row>
    <row r="312" spans="1:9" ht="25.5">
      <c r="A312" s="1054"/>
      <c r="B312" s="1318"/>
      <c r="C312" s="1353" t="s">
        <v>5114</v>
      </c>
      <c r="D312" s="1319"/>
      <c r="E312" s="1328" t="s">
        <v>4981</v>
      </c>
      <c r="F312" s="1320"/>
      <c r="G312" s="1053"/>
      <c r="H312" s="1054"/>
      <c r="I312" s="1055"/>
    </row>
    <row r="313" spans="1:9" ht="25.5">
      <c r="A313" s="279"/>
      <c r="B313" s="1315"/>
      <c r="C313" s="1355" t="s">
        <v>5115</v>
      </c>
      <c r="D313" s="1316"/>
      <c r="E313" s="1330" t="s">
        <v>5124</v>
      </c>
      <c r="F313" s="1322"/>
      <c r="G313" s="1058"/>
      <c r="H313" s="279"/>
      <c r="I313" s="1059"/>
    </row>
    <row r="314" spans="1:9" ht="38.25">
      <c r="A314" s="278"/>
      <c r="B314" s="1312" t="s">
        <v>5127</v>
      </c>
      <c r="C314" s="1351" t="s">
        <v>5113</v>
      </c>
      <c r="D314" s="1313" t="s">
        <v>5128</v>
      </c>
      <c r="E314" s="1327" t="s">
        <v>5124</v>
      </c>
      <c r="F314" s="1338">
        <v>345000000</v>
      </c>
      <c r="G314" s="1050"/>
      <c r="H314" s="278"/>
      <c r="I314" s="1049"/>
    </row>
    <row r="315" spans="1:9" ht="25.5">
      <c r="A315" s="1054"/>
      <c r="B315" s="1318"/>
      <c r="C315" s="1353" t="s">
        <v>5114</v>
      </c>
      <c r="D315" s="1319"/>
      <c r="E315" s="1328" t="s">
        <v>5124</v>
      </c>
      <c r="F315" s="1320"/>
      <c r="G315" s="1053"/>
      <c r="H315" s="1054"/>
      <c r="I315" s="1055"/>
    </row>
    <row r="316" spans="1:9" ht="25.5">
      <c r="A316" s="279"/>
      <c r="B316" s="1315"/>
      <c r="C316" s="1355" t="s">
        <v>5115</v>
      </c>
      <c r="D316" s="1316"/>
      <c r="E316" s="1330" t="s">
        <v>5125</v>
      </c>
      <c r="F316" s="1322"/>
      <c r="G316" s="1058"/>
      <c r="H316" s="279"/>
      <c r="I316" s="1059"/>
    </row>
    <row r="317" spans="1:9" s="1077" customFormat="1" ht="25.5">
      <c r="A317" s="1217"/>
      <c r="B317" s="1334" t="s">
        <v>5129</v>
      </c>
      <c r="C317" s="1351" t="s">
        <v>5113</v>
      </c>
      <c r="D317" s="1324" t="s">
        <v>5073</v>
      </c>
      <c r="E317" s="1327" t="s">
        <v>4981</v>
      </c>
      <c r="F317" s="1331">
        <v>172048000</v>
      </c>
      <c r="G317" s="1048"/>
      <c r="H317" s="1217"/>
      <c r="I317" s="1218"/>
    </row>
    <row r="318" spans="1:9" ht="25.5">
      <c r="A318" s="1054"/>
      <c r="B318" s="1318"/>
      <c r="C318" s="1353" t="s">
        <v>5114</v>
      </c>
      <c r="D318" s="1319"/>
      <c r="E318" s="1328" t="s">
        <v>4981</v>
      </c>
      <c r="F318" s="1320"/>
      <c r="G318" s="1053"/>
      <c r="H318" s="1054"/>
      <c r="I318" s="1055"/>
    </row>
    <row r="319" spans="1:9" ht="25.5">
      <c r="A319" s="1054"/>
      <c r="B319" s="1318"/>
      <c r="C319" s="1353" t="s">
        <v>5115</v>
      </c>
      <c r="D319" s="1319"/>
      <c r="E319" s="1328" t="s">
        <v>5124</v>
      </c>
      <c r="F319" s="1320"/>
      <c r="G319" s="1053"/>
      <c r="H319" s="1054"/>
      <c r="I319" s="1055"/>
    </row>
    <row r="320" spans="1:9" s="1077" customFormat="1" ht="25.5">
      <c r="A320" s="1217"/>
      <c r="B320" s="1334" t="s">
        <v>5130</v>
      </c>
      <c r="C320" s="1351" t="s">
        <v>5113</v>
      </c>
      <c r="D320" s="1324" t="s">
        <v>5075</v>
      </c>
      <c r="E320" s="1327" t="s">
        <v>5124</v>
      </c>
      <c r="F320" s="1331">
        <v>110679000</v>
      </c>
      <c r="G320" s="1048"/>
      <c r="H320" s="1217"/>
      <c r="I320" s="1218"/>
    </row>
    <row r="321" spans="1:9" ht="25.5">
      <c r="A321" s="1054"/>
      <c r="B321" s="1318"/>
      <c r="C321" s="1353" t="s">
        <v>5114</v>
      </c>
      <c r="D321" s="1319"/>
      <c r="E321" s="1328" t="s">
        <v>5124</v>
      </c>
      <c r="F321" s="1320"/>
      <c r="G321" s="1053"/>
      <c r="H321" s="1054"/>
      <c r="I321" s="1055"/>
    </row>
    <row r="322" spans="1:9" ht="25.5">
      <c r="A322" s="279"/>
      <c r="B322" s="1315"/>
      <c r="C322" s="1355" t="s">
        <v>5115</v>
      </c>
      <c r="D322" s="1316"/>
      <c r="E322" s="1330" t="s">
        <v>5125</v>
      </c>
      <c r="F322" s="1322"/>
      <c r="G322" s="1058"/>
      <c r="H322" s="279"/>
      <c r="I322" s="1059"/>
    </row>
    <row r="323" spans="1:9" ht="38.25">
      <c r="A323" s="1054"/>
      <c r="B323" s="1318" t="s">
        <v>5131</v>
      </c>
      <c r="C323" s="1353" t="s">
        <v>5113</v>
      </c>
      <c r="D323" s="1319" t="s">
        <v>5077</v>
      </c>
      <c r="E323" s="1328" t="s">
        <v>5124</v>
      </c>
      <c r="F323" s="1320">
        <v>463385000</v>
      </c>
      <c r="G323" s="1053"/>
      <c r="H323" s="1054"/>
      <c r="I323" s="1055"/>
    </row>
    <row r="324" spans="1:9" ht="25.5">
      <c r="A324" s="1054"/>
      <c r="B324" s="1318"/>
      <c r="C324" s="1353" t="s">
        <v>5114</v>
      </c>
      <c r="D324" s="1319"/>
      <c r="E324" s="1328" t="s">
        <v>5124</v>
      </c>
      <c r="F324" s="1320"/>
      <c r="G324" s="1053"/>
      <c r="H324" s="1054"/>
      <c r="I324" s="1055"/>
    </row>
    <row r="325" spans="1:9" ht="25.5">
      <c r="A325" s="1054"/>
      <c r="B325" s="1318"/>
      <c r="C325" s="1353" t="s">
        <v>5115</v>
      </c>
      <c r="D325" s="1319"/>
      <c r="E325" s="1328" t="s">
        <v>5125</v>
      </c>
      <c r="F325" s="1320"/>
      <c r="G325" s="1053"/>
      <c r="H325" s="1054"/>
      <c r="I325" s="1055"/>
    </row>
    <row r="326" spans="1:9" s="1077" customFormat="1" ht="25.5">
      <c r="A326" s="1217"/>
      <c r="B326" s="1334" t="s">
        <v>5132</v>
      </c>
      <c r="C326" s="1351" t="s">
        <v>5113</v>
      </c>
      <c r="D326" s="1324" t="s">
        <v>5080</v>
      </c>
      <c r="E326" s="1327" t="s">
        <v>4981</v>
      </c>
      <c r="F326" s="1331">
        <v>380102000</v>
      </c>
      <c r="G326" s="1048"/>
      <c r="H326" s="1217"/>
      <c r="I326" s="1218"/>
    </row>
    <row r="327" spans="1:9" ht="25.5">
      <c r="A327" s="1054"/>
      <c r="B327" s="1318"/>
      <c r="C327" s="1353" t="s">
        <v>5114</v>
      </c>
      <c r="D327" s="1319"/>
      <c r="E327" s="1328" t="s">
        <v>4981</v>
      </c>
      <c r="F327" s="1320"/>
      <c r="G327" s="1053"/>
      <c r="H327" s="1054"/>
      <c r="I327" s="1055"/>
    </row>
    <row r="328" spans="1:9" ht="25.5">
      <c r="A328" s="279"/>
      <c r="B328" s="1315"/>
      <c r="C328" s="1355" t="s">
        <v>5115</v>
      </c>
      <c r="D328" s="1316"/>
      <c r="E328" s="1330" t="s">
        <v>5124</v>
      </c>
      <c r="F328" s="1322"/>
      <c r="G328" s="1058"/>
      <c r="H328" s="279"/>
      <c r="I328" s="1059"/>
    </row>
    <row r="329" spans="1:9" s="1077" customFormat="1" ht="38.25">
      <c r="A329" s="1217"/>
      <c r="B329" s="1334" t="s">
        <v>5133</v>
      </c>
      <c r="C329" s="1351" t="s">
        <v>5113</v>
      </c>
      <c r="D329" s="1324" t="s">
        <v>4825</v>
      </c>
      <c r="E329" s="1327" t="s">
        <v>4981</v>
      </c>
      <c r="F329" s="1331">
        <v>254691500</v>
      </c>
      <c r="G329" s="1048"/>
      <c r="H329" s="1217"/>
      <c r="I329" s="1218"/>
    </row>
    <row r="330" spans="1:9" ht="25.5">
      <c r="A330" s="1054"/>
      <c r="B330" s="1318"/>
      <c r="C330" s="1353" t="s">
        <v>5114</v>
      </c>
      <c r="D330" s="1319"/>
      <c r="E330" s="1328" t="s">
        <v>4981</v>
      </c>
      <c r="F330" s="1320"/>
      <c r="G330" s="1053"/>
      <c r="H330" s="1054"/>
      <c r="I330" s="1055"/>
    </row>
    <row r="331" spans="1:9" ht="25.5">
      <c r="A331" s="279"/>
      <c r="B331" s="1315"/>
      <c r="C331" s="1355" t="s">
        <v>5115</v>
      </c>
      <c r="D331" s="1316"/>
      <c r="E331" s="1330" t="s">
        <v>5116</v>
      </c>
      <c r="F331" s="1322"/>
      <c r="G331" s="1058"/>
      <c r="H331" s="279"/>
      <c r="I331" s="1059"/>
    </row>
    <row r="332" spans="1:9" ht="38.25">
      <c r="A332" s="278"/>
      <c r="B332" s="1312" t="s">
        <v>5134</v>
      </c>
      <c r="C332" s="1351" t="s">
        <v>5113</v>
      </c>
      <c r="D332" s="1313" t="s">
        <v>5083</v>
      </c>
      <c r="E332" s="1327" t="s">
        <v>4981</v>
      </c>
      <c r="F332" s="1326">
        <v>155600000</v>
      </c>
      <c r="G332" s="1050"/>
      <c r="H332" s="278"/>
      <c r="I332" s="1049"/>
    </row>
    <row r="333" spans="1:9" ht="25.5">
      <c r="A333" s="1054"/>
      <c r="B333" s="1318"/>
      <c r="C333" s="1353" t="s">
        <v>5114</v>
      </c>
      <c r="D333" s="1319"/>
      <c r="E333" s="1328" t="s">
        <v>4981</v>
      </c>
      <c r="F333" s="1320"/>
      <c r="G333" s="1053"/>
      <c r="H333" s="1054"/>
      <c r="I333" s="1055"/>
    </row>
    <row r="334" spans="1:9" ht="25.5">
      <c r="A334" s="279"/>
      <c r="B334" s="1315"/>
      <c r="C334" s="1355" t="s">
        <v>5115</v>
      </c>
      <c r="D334" s="1316"/>
      <c r="E334" s="1330" t="s">
        <v>5124</v>
      </c>
      <c r="F334" s="1322"/>
      <c r="G334" s="1058"/>
      <c r="H334" s="279"/>
      <c r="I334" s="1059"/>
    </row>
    <row r="335" spans="1:9" ht="25.5">
      <c r="A335" s="278"/>
      <c r="B335" s="1312" t="s">
        <v>5135</v>
      </c>
      <c r="C335" s="1351" t="s">
        <v>5113</v>
      </c>
      <c r="D335" s="1313" t="s">
        <v>4830</v>
      </c>
      <c r="E335" s="1327" t="s">
        <v>5124</v>
      </c>
      <c r="F335" s="1326">
        <v>580000000</v>
      </c>
      <c r="G335" s="1050"/>
      <c r="H335" s="278"/>
      <c r="I335" s="1049"/>
    </row>
    <row r="336" spans="1:9" ht="25.5">
      <c r="A336" s="1054"/>
      <c r="B336" s="1318"/>
      <c r="C336" s="1353" t="s">
        <v>5114</v>
      </c>
      <c r="D336" s="1319"/>
      <c r="E336" s="1328" t="s">
        <v>5124</v>
      </c>
      <c r="F336" s="1320"/>
      <c r="G336" s="1053"/>
      <c r="H336" s="1054"/>
      <c r="I336" s="1055"/>
    </row>
    <row r="337" spans="1:9" ht="25.5">
      <c r="A337" s="279"/>
      <c r="B337" s="1315"/>
      <c r="C337" s="1355" t="s">
        <v>5115</v>
      </c>
      <c r="D337" s="1316"/>
      <c r="E337" s="1330" t="s">
        <v>5125</v>
      </c>
      <c r="F337" s="1322"/>
      <c r="G337" s="1058"/>
      <c r="H337" s="279"/>
      <c r="I337" s="1059"/>
    </row>
    <row r="338" spans="1:9">
      <c r="E338" s="16"/>
    </row>
    <row r="339" spans="1:9">
      <c r="E339" s="16"/>
    </row>
    <row r="340" spans="1:9">
      <c r="E340" s="16"/>
    </row>
    <row r="341" spans="1:9">
      <c r="E341" s="16"/>
    </row>
  </sheetData>
  <mergeCells count="6">
    <mergeCell ref="H3:I3"/>
    <mergeCell ref="A3:A4"/>
    <mergeCell ref="B3:B4"/>
    <mergeCell ref="C3:C4"/>
    <mergeCell ref="D3:F3"/>
    <mergeCell ref="G3:G4"/>
  </mergeCells>
  <pageMargins left="0.7" right="0.7" top="0.75" bottom="0.75" header="0.3" footer="0.3"/>
  <pageSetup paperSize="9" orientation="portrait" horizontalDpi="0" verticalDpi="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C3AD7F-1365-4F39-94C7-939B064C7380}">
  <sheetPr>
    <tabColor rgb="FF00B050"/>
  </sheetPr>
  <dimension ref="A1:I66"/>
  <sheetViews>
    <sheetView topLeftCell="A36" zoomScale="90" zoomScaleNormal="90" zoomScalePageLayoutView="130" workbookViewId="0">
      <selection activeCell="A3" sqref="A3:F59"/>
    </sheetView>
  </sheetViews>
  <sheetFormatPr defaultColWidth="8.85546875" defaultRowHeight="12.75"/>
  <cols>
    <col min="1" max="1" width="6.28515625" style="1" customWidth="1"/>
    <col min="2" max="2" width="48.7109375" style="1" customWidth="1"/>
    <col min="3" max="3" width="37.85546875" style="1" customWidth="1"/>
    <col min="4" max="4" width="18.7109375" style="1" customWidth="1"/>
    <col min="5" max="5" width="18.7109375" style="14" customWidth="1"/>
    <col min="6" max="6" width="26.7109375" style="1" customWidth="1"/>
    <col min="7" max="7" width="20.7109375" style="1" customWidth="1"/>
    <col min="8" max="8" width="18.7109375" style="17" customWidth="1"/>
    <col min="9" max="9" width="26.7109375" style="1" customWidth="1"/>
    <col min="10" max="16384" width="8.85546875" style="1"/>
  </cols>
  <sheetData>
    <row r="1" spans="1:9" ht="15.75">
      <c r="A1" s="4" t="s">
        <v>3154</v>
      </c>
      <c r="B1" s="4"/>
      <c r="C1" s="4"/>
    </row>
    <row r="3" spans="1:9" ht="18.600000000000001" customHeight="1">
      <c r="A3" s="2096" t="s">
        <v>0</v>
      </c>
      <c r="B3" s="2097" t="s">
        <v>1</v>
      </c>
      <c r="C3" s="2097" t="s">
        <v>2</v>
      </c>
      <c r="D3" s="2096" t="s">
        <v>605</v>
      </c>
      <c r="E3" s="2096"/>
      <c r="F3" s="2096"/>
      <c r="G3" s="2097" t="s">
        <v>6</v>
      </c>
      <c r="H3" s="2097" t="s">
        <v>606</v>
      </c>
      <c r="I3" s="2097"/>
    </row>
    <row r="4" spans="1:9" ht="32.1" customHeight="1">
      <c r="A4" s="2096"/>
      <c r="B4" s="2097"/>
      <c r="C4" s="2097"/>
      <c r="D4" s="421" t="s">
        <v>3</v>
      </c>
      <c r="E4" s="53" t="s">
        <v>4</v>
      </c>
      <c r="F4" s="422" t="s">
        <v>5</v>
      </c>
      <c r="G4" s="2097"/>
      <c r="H4" s="53" t="s">
        <v>4</v>
      </c>
      <c r="I4" s="422" t="s">
        <v>5</v>
      </c>
    </row>
    <row r="5" spans="1:9" s="17" customFormat="1">
      <c r="A5" s="15">
        <v>1</v>
      </c>
      <c r="B5" s="15">
        <f>A5+1</f>
        <v>2</v>
      </c>
      <c r="C5" s="15">
        <f t="shared" ref="C5:I5" si="0">B5+1</f>
        <v>3</v>
      </c>
      <c r="D5" s="15">
        <f t="shared" si="0"/>
        <v>4</v>
      </c>
      <c r="E5" s="15">
        <f t="shared" si="0"/>
        <v>5</v>
      </c>
      <c r="F5" s="15">
        <f t="shared" si="0"/>
        <v>6</v>
      </c>
      <c r="G5" s="15">
        <f t="shared" si="0"/>
        <v>7</v>
      </c>
      <c r="H5" s="15">
        <f t="shared" si="0"/>
        <v>8</v>
      </c>
      <c r="I5" s="15">
        <f t="shared" si="0"/>
        <v>9</v>
      </c>
    </row>
    <row r="6" spans="1:9" s="13" customFormat="1" ht="18" customHeight="1">
      <c r="A6" s="6"/>
      <c r="B6" s="6"/>
      <c r="C6" s="6"/>
      <c r="D6" s="6"/>
      <c r="E6" s="7"/>
      <c r="F6" s="6"/>
      <c r="G6" s="6"/>
      <c r="H6" s="6"/>
      <c r="I6" s="6"/>
    </row>
    <row r="7" spans="1:9" s="13" customFormat="1" ht="18" customHeight="1">
      <c r="A7" s="19" t="s">
        <v>1835</v>
      </c>
      <c r="B7" s="20"/>
      <c r="C7" s="20"/>
      <c r="D7" s="20"/>
      <c r="E7" s="21"/>
      <c r="F7" s="20"/>
      <c r="G7" s="20"/>
      <c r="H7" s="20"/>
      <c r="I7" s="22"/>
    </row>
    <row r="8" spans="1:9" s="492" customFormat="1" ht="25.5">
      <c r="A8" s="53">
        <v>1</v>
      </c>
      <c r="B8" s="401" t="s">
        <v>7</v>
      </c>
      <c r="C8" s="401" t="s">
        <v>3155</v>
      </c>
      <c r="D8" s="401"/>
      <c r="E8" s="490">
        <v>1</v>
      </c>
      <c r="F8" s="491">
        <f>SUM(F9:F19)</f>
        <v>2222500000</v>
      </c>
      <c r="G8" s="390"/>
      <c r="H8" s="28">
        <v>1</v>
      </c>
      <c r="I8" s="491">
        <f>SUM(I9:I19)</f>
        <v>2616500000</v>
      </c>
    </row>
    <row r="9" spans="1:9" s="399" customFormat="1" ht="20.100000000000001" customHeight="1">
      <c r="A9" s="12"/>
      <c r="B9" s="8" t="s">
        <v>387</v>
      </c>
      <c r="C9" s="907" t="s">
        <v>3156</v>
      </c>
      <c r="D9" s="12" t="s">
        <v>8</v>
      </c>
      <c r="E9" s="12">
        <v>12</v>
      </c>
      <c r="F9" s="894">
        <v>6500000</v>
      </c>
      <c r="G9" s="32"/>
      <c r="H9" s="493">
        <v>12</v>
      </c>
      <c r="I9" s="494">
        <v>6500000</v>
      </c>
    </row>
    <row r="10" spans="1:9" s="399" customFormat="1" ht="38.25">
      <c r="A10" s="12"/>
      <c r="B10" s="8" t="s">
        <v>1160</v>
      </c>
      <c r="C10" s="408" t="s">
        <v>1836</v>
      </c>
      <c r="D10" s="12" t="s">
        <v>8</v>
      </c>
      <c r="E10" s="12">
        <v>12</v>
      </c>
      <c r="F10" s="894">
        <v>260000000</v>
      </c>
      <c r="G10" s="32"/>
      <c r="H10" s="493">
        <v>12</v>
      </c>
      <c r="I10" s="494">
        <v>270000000</v>
      </c>
    </row>
    <row r="11" spans="1:9" s="399" customFormat="1" ht="25.5">
      <c r="A11" s="12"/>
      <c r="B11" s="8" t="s">
        <v>1837</v>
      </c>
      <c r="C11" s="408" t="s">
        <v>1838</v>
      </c>
      <c r="D11" s="12" t="s">
        <v>8</v>
      </c>
      <c r="E11" s="12">
        <v>12</v>
      </c>
      <c r="F11" s="894">
        <v>8000000</v>
      </c>
      <c r="G11" s="32"/>
      <c r="H11" s="493">
        <v>12</v>
      </c>
      <c r="I11" s="494">
        <v>20000000</v>
      </c>
    </row>
    <row r="12" spans="1:9" s="399" customFormat="1" ht="20.100000000000001" customHeight="1">
      <c r="A12" s="12"/>
      <c r="B12" s="8" t="s">
        <v>1161</v>
      </c>
      <c r="C12" s="907" t="s">
        <v>3157</v>
      </c>
      <c r="D12" s="12" t="s">
        <v>8</v>
      </c>
      <c r="E12" s="12">
        <v>12</v>
      </c>
      <c r="F12" s="894">
        <v>500000000</v>
      </c>
      <c r="G12" s="32"/>
      <c r="H12" s="493">
        <v>12</v>
      </c>
      <c r="I12" s="494">
        <v>800000000</v>
      </c>
    </row>
    <row r="13" spans="1:9" s="399" customFormat="1" ht="25.5">
      <c r="A13" s="12"/>
      <c r="B13" s="8" t="s">
        <v>388</v>
      </c>
      <c r="C13" s="408" t="s">
        <v>1839</v>
      </c>
      <c r="D13" s="12" t="s">
        <v>8</v>
      </c>
      <c r="E13" s="12">
        <v>12</v>
      </c>
      <c r="F13" s="894">
        <v>175000000</v>
      </c>
      <c r="G13" s="32"/>
      <c r="H13" s="493">
        <v>12</v>
      </c>
      <c r="I13" s="494">
        <v>190000000</v>
      </c>
    </row>
    <row r="14" spans="1:9" s="399" customFormat="1" ht="20.100000000000001" customHeight="1">
      <c r="A14" s="12"/>
      <c r="B14" s="8" t="s">
        <v>1162</v>
      </c>
      <c r="C14" s="907" t="s">
        <v>3158</v>
      </c>
      <c r="D14" s="12" t="s">
        <v>8</v>
      </c>
      <c r="E14" s="12">
        <v>12</v>
      </c>
      <c r="F14" s="894">
        <v>185000000</v>
      </c>
      <c r="G14" s="32"/>
      <c r="H14" s="493">
        <v>12</v>
      </c>
      <c r="I14" s="494">
        <v>190000000</v>
      </c>
    </row>
    <row r="15" spans="1:9" s="399" customFormat="1" ht="25.5">
      <c r="A15" s="12"/>
      <c r="B15" s="8" t="s">
        <v>1163</v>
      </c>
      <c r="C15" s="907" t="s">
        <v>3159</v>
      </c>
      <c r="D15" s="12" t="s">
        <v>8</v>
      </c>
      <c r="E15" s="12">
        <v>12</v>
      </c>
      <c r="F15" s="894">
        <v>92000000</v>
      </c>
      <c r="G15" s="32"/>
      <c r="H15" s="493">
        <v>12</v>
      </c>
      <c r="I15" s="494">
        <v>95000000</v>
      </c>
    </row>
    <row r="16" spans="1:9" s="399" customFormat="1" ht="25.5">
      <c r="A16" s="12"/>
      <c r="B16" s="8" t="s">
        <v>1164</v>
      </c>
      <c r="C16" s="907" t="s">
        <v>3160</v>
      </c>
      <c r="D16" s="12" t="s">
        <v>8</v>
      </c>
      <c r="E16" s="12">
        <v>12</v>
      </c>
      <c r="F16" s="894">
        <v>60000000</v>
      </c>
      <c r="G16" s="32"/>
      <c r="H16" s="493">
        <v>12</v>
      </c>
      <c r="I16" s="494">
        <v>60000000</v>
      </c>
    </row>
    <row r="17" spans="1:9" s="399" customFormat="1" ht="25.5">
      <c r="A17" s="12"/>
      <c r="B17" s="8" t="s">
        <v>1840</v>
      </c>
      <c r="C17" s="907" t="s">
        <v>3161</v>
      </c>
      <c r="D17" s="12" t="s">
        <v>8</v>
      </c>
      <c r="E17" s="12">
        <v>12</v>
      </c>
      <c r="F17" s="894">
        <v>60000000</v>
      </c>
      <c r="G17" s="32"/>
      <c r="H17" s="493">
        <v>12</v>
      </c>
      <c r="I17" s="494">
        <v>60000000</v>
      </c>
    </row>
    <row r="18" spans="1:9" s="399" customFormat="1" ht="26.1" customHeight="1">
      <c r="A18" s="12"/>
      <c r="B18" s="908" t="s">
        <v>349</v>
      </c>
      <c r="C18" s="907" t="s">
        <v>3162</v>
      </c>
      <c r="D18" s="12" t="s">
        <v>8</v>
      </c>
      <c r="E18" s="12">
        <v>12</v>
      </c>
      <c r="F18" s="894">
        <v>76000000</v>
      </c>
      <c r="G18" s="32"/>
      <c r="H18" s="493">
        <v>12</v>
      </c>
      <c r="I18" s="494">
        <v>75000000</v>
      </c>
    </row>
    <row r="19" spans="1:9" s="399" customFormat="1" ht="25.5">
      <c r="A19" s="12"/>
      <c r="B19" s="8" t="s">
        <v>1165</v>
      </c>
      <c r="C19" s="907" t="s">
        <v>3163</v>
      </c>
      <c r="D19" s="909" t="s">
        <v>3164</v>
      </c>
      <c r="E19" s="12">
        <v>12</v>
      </c>
      <c r="F19" s="894">
        <v>800000000</v>
      </c>
      <c r="G19" s="32"/>
      <c r="H19" s="493">
        <v>12</v>
      </c>
      <c r="I19" s="494">
        <v>850000000</v>
      </c>
    </row>
    <row r="20" spans="1:9" s="399" customFormat="1" ht="24.95" customHeight="1">
      <c r="A20" s="53">
        <v>2</v>
      </c>
      <c r="B20" s="401" t="s">
        <v>382</v>
      </c>
      <c r="C20" s="401" t="s">
        <v>1379</v>
      </c>
      <c r="D20" s="12"/>
      <c r="E20" s="490">
        <v>1</v>
      </c>
      <c r="F20" s="491">
        <f>SUM(F21:F28)</f>
        <v>5600000000</v>
      </c>
      <c r="G20" s="32"/>
      <c r="H20" s="28">
        <v>1</v>
      </c>
      <c r="I20" s="491">
        <f>SUM(I21:I28)</f>
        <v>2870000000</v>
      </c>
    </row>
    <row r="21" spans="1:9" s="399" customFormat="1" ht="20.100000000000001" customHeight="1">
      <c r="A21" s="12"/>
      <c r="B21" s="8" t="s">
        <v>1841</v>
      </c>
      <c r="C21" s="907" t="s">
        <v>3165</v>
      </c>
      <c r="D21" s="12" t="s">
        <v>8</v>
      </c>
      <c r="E21" s="12">
        <v>2</v>
      </c>
      <c r="F21" s="894">
        <v>2750000000</v>
      </c>
      <c r="G21" s="32"/>
      <c r="H21" s="493">
        <v>1</v>
      </c>
      <c r="I21" s="494">
        <v>250000000</v>
      </c>
    </row>
    <row r="22" spans="1:9" s="399" customFormat="1" ht="25.5">
      <c r="A22" s="12"/>
      <c r="B22" s="8" t="s">
        <v>196</v>
      </c>
      <c r="C22" s="907" t="s">
        <v>3166</v>
      </c>
      <c r="D22" s="12" t="s">
        <v>8</v>
      </c>
      <c r="E22" s="12">
        <v>3</v>
      </c>
      <c r="F22" s="894">
        <v>1500000000</v>
      </c>
      <c r="G22" s="32"/>
      <c r="H22" s="493">
        <v>3</v>
      </c>
      <c r="I22" s="494">
        <v>1170000000</v>
      </c>
    </row>
    <row r="23" spans="1:9" s="399" customFormat="1" ht="20.100000000000001" customHeight="1">
      <c r="A23" s="12"/>
      <c r="B23" s="8" t="s">
        <v>353</v>
      </c>
      <c r="C23" s="408" t="s">
        <v>1842</v>
      </c>
      <c r="D23" s="12" t="s">
        <v>8</v>
      </c>
      <c r="E23" s="12">
        <v>4</v>
      </c>
      <c r="F23" s="894">
        <v>200000000</v>
      </c>
      <c r="G23" s="32"/>
      <c r="H23" s="493">
        <v>7</v>
      </c>
      <c r="I23" s="494">
        <v>250000000</v>
      </c>
    </row>
    <row r="24" spans="1:9" s="399" customFormat="1" ht="20.100000000000001" customHeight="1">
      <c r="A24" s="12"/>
      <c r="B24" s="8" t="s">
        <v>1550</v>
      </c>
      <c r="C24" s="408" t="s">
        <v>1843</v>
      </c>
      <c r="D24" s="12" t="s">
        <v>8</v>
      </c>
      <c r="E24" s="12">
        <v>8</v>
      </c>
      <c r="F24" s="894">
        <v>100000000</v>
      </c>
      <c r="G24" s="32"/>
      <c r="H24" s="493">
        <v>10</v>
      </c>
      <c r="I24" s="494">
        <v>150000000</v>
      </c>
    </row>
    <row r="25" spans="1:9" s="399" customFormat="1" ht="25.5">
      <c r="A25" s="12"/>
      <c r="B25" s="8" t="s">
        <v>1844</v>
      </c>
      <c r="C25" s="408" t="s">
        <v>1845</v>
      </c>
      <c r="D25" s="12" t="s">
        <v>8</v>
      </c>
      <c r="E25" s="12">
        <v>4</v>
      </c>
      <c r="F25" s="894">
        <v>300000000</v>
      </c>
      <c r="G25" s="32"/>
      <c r="H25" s="493">
        <v>4</v>
      </c>
      <c r="I25" s="494">
        <v>300000000</v>
      </c>
    </row>
    <row r="26" spans="1:9" s="399" customFormat="1" ht="20.100000000000001" customHeight="1">
      <c r="A26" s="12"/>
      <c r="B26" s="8" t="s">
        <v>357</v>
      </c>
      <c r="C26" s="408" t="s">
        <v>1846</v>
      </c>
      <c r="D26" s="12" t="s">
        <v>8</v>
      </c>
      <c r="E26" s="12">
        <v>1</v>
      </c>
      <c r="F26" s="894">
        <v>250000000</v>
      </c>
      <c r="G26" s="32"/>
      <c r="H26" s="493">
        <v>1</v>
      </c>
      <c r="I26" s="494">
        <v>250000000</v>
      </c>
    </row>
    <row r="27" spans="1:9" s="399" customFormat="1" ht="25.5">
      <c r="A27" s="12"/>
      <c r="B27" s="8" t="s">
        <v>1169</v>
      </c>
      <c r="C27" s="408" t="s">
        <v>1847</v>
      </c>
      <c r="D27" s="12" t="s">
        <v>8</v>
      </c>
      <c r="E27" s="12">
        <v>34</v>
      </c>
      <c r="F27" s="894">
        <v>350000000</v>
      </c>
      <c r="G27" s="32"/>
      <c r="H27" s="493">
        <v>52</v>
      </c>
      <c r="I27" s="494">
        <v>350000000</v>
      </c>
    </row>
    <row r="28" spans="1:9" s="399" customFormat="1" ht="25.5">
      <c r="A28" s="12"/>
      <c r="B28" s="8" t="s">
        <v>1848</v>
      </c>
      <c r="C28" s="907" t="s">
        <v>3167</v>
      </c>
      <c r="D28" s="12" t="s">
        <v>8</v>
      </c>
      <c r="E28" s="12">
        <v>40</v>
      </c>
      <c r="F28" s="894">
        <v>150000000</v>
      </c>
      <c r="G28" s="32"/>
      <c r="H28" s="493">
        <v>5</v>
      </c>
      <c r="I28" s="494">
        <v>150000000</v>
      </c>
    </row>
    <row r="29" spans="1:9" s="492" customFormat="1" ht="20.100000000000001" customHeight="1">
      <c r="A29" s="53">
        <v>3</v>
      </c>
      <c r="B29" s="401" t="s">
        <v>327</v>
      </c>
      <c r="C29" s="401" t="s">
        <v>1201</v>
      </c>
      <c r="D29" s="53"/>
      <c r="E29" s="490">
        <v>1</v>
      </c>
      <c r="F29" s="491">
        <f>SUM(F30)</f>
        <v>140000000</v>
      </c>
      <c r="G29" s="390"/>
      <c r="H29" s="28">
        <v>1</v>
      </c>
      <c r="I29" s="491">
        <f>SUM(I30)</f>
        <v>140000000</v>
      </c>
    </row>
    <row r="30" spans="1:9" s="399" customFormat="1" ht="25.5">
      <c r="A30" s="12"/>
      <c r="B30" s="8" t="s">
        <v>1170</v>
      </c>
      <c r="C30" s="408" t="s">
        <v>1849</v>
      </c>
      <c r="D30" s="12" t="s">
        <v>8</v>
      </c>
      <c r="E30" s="12">
        <v>200</v>
      </c>
      <c r="F30" s="894">
        <v>140000000</v>
      </c>
      <c r="G30" s="32"/>
      <c r="H30" s="493">
        <v>200</v>
      </c>
      <c r="I30" s="494">
        <v>140000000</v>
      </c>
    </row>
    <row r="31" spans="1:9" s="399" customFormat="1" ht="20.100000000000001" customHeight="1">
      <c r="A31" s="53">
        <v>4</v>
      </c>
      <c r="B31" s="401" t="s">
        <v>218</v>
      </c>
      <c r="C31" s="401" t="s">
        <v>1850</v>
      </c>
      <c r="D31" s="12"/>
      <c r="E31" s="490">
        <v>1</v>
      </c>
      <c r="F31" s="491">
        <f>SUM(F32)</f>
        <v>450000000</v>
      </c>
      <c r="G31" s="32"/>
      <c r="H31" s="28">
        <v>1</v>
      </c>
      <c r="I31" s="495">
        <f>SUM(I32)</f>
        <v>450000000</v>
      </c>
    </row>
    <row r="32" spans="1:9" s="399" customFormat="1" ht="20.100000000000001" customHeight="1">
      <c r="A32" s="12"/>
      <c r="B32" s="8" t="s">
        <v>365</v>
      </c>
      <c r="C32" s="408" t="s">
        <v>1851</v>
      </c>
      <c r="D32" s="12" t="s">
        <v>8</v>
      </c>
      <c r="E32" s="12">
        <v>50</v>
      </c>
      <c r="F32" s="894">
        <v>450000000</v>
      </c>
      <c r="G32" s="32"/>
      <c r="H32" s="493">
        <v>50</v>
      </c>
      <c r="I32" s="494">
        <v>450000000</v>
      </c>
    </row>
    <row r="33" spans="1:9" s="399" customFormat="1" ht="38.25">
      <c r="A33" s="53">
        <v>5</v>
      </c>
      <c r="B33" s="401" t="s">
        <v>1852</v>
      </c>
      <c r="C33" s="401" t="s">
        <v>3168</v>
      </c>
      <c r="D33" s="12"/>
      <c r="E33" s="448">
        <v>1</v>
      </c>
      <c r="F33" s="491">
        <f>SUM(F34:F36)</f>
        <v>680000000</v>
      </c>
      <c r="G33" s="32"/>
      <c r="H33" s="493">
        <v>1005</v>
      </c>
      <c r="I33" s="491">
        <f>SUM(I34:I36)</f>
        <v>700000000</v>
      </c>
    </row>
    <row r="34" spans="1:9" s="399" customFormat="1" ht="20.100000000000001" customHeight="1">
      <c r="A34" s="12"/>
      <c r="B34" s="8" t="s">
        <v>1853</v>
      </c>
      <c r="C34" s="907" t="s">
        <v>3169</v>
      </c>
      <c r="D34" s="12" t="s">
        <v>8</v>
      </c>
      <c r="E34" s="12">
        <v>1</v>
      </c>
      <c r="F34" s="894">
        <v>300000000</v>
      </c>
      <c r="G34" s="32"/>
      <c r="H34" s="493">
        <v>1</v>
      </c>
      <c r="I34" s="494">
        <v>300000000</v>
      </c>
    </row>
    <row r="35" spans="1:9" s="399" customFormat="1" ht="20.100000000000001" customHeight="1">
      <c r="A35" s="12"/>
      <c r="B35" s="908" t="s">
        <v>1854</v>
      </c>
      <c r="C35" s="907" t="s">
        <v>3170</v>
      </c>
      <c r="D35" s="12" t="s">
        <v>8</v>
      </c>
      <c r="E35" s="12">
        <v>1</v>
      </c>
      <c r="F35" s="894">
        <v>150000000</v>
      </c>
      <c r="G35" s="32"/>
      <c r="H35" s="493">
        <v>1</v>
      </c>
      <c r="I35" s="494">
        <v>160000000</v>
      </c>
    </row>
    <row r="36" spans="1:9" s="399" customFormat="1" ht="20.100000000000001" customHeight="1">
      <c r="A36" s="12"/>
      <c r="B36" s="908" t="s">
        <v>3171</v>
      </c>
      <c r="C36" s="907" t="s">
        <v>3172</v>
      </c>
      <c r="D36" s="12" t="s">
        <v>8</v>
      </c>
      <c r="E36" s="12">
        <v>1</v>
      </c>
      <c r="F36" s="894">
        <v>230000000</v>
      </c>
      <c r="G36" s="32"/>
      <c r="H36" s="493">
        <v>1</v>
      </c>
      <c r="I36" s="494">
        <v>240000000</v>
      </c>
    </row>
    <row r="37" spans="1:9" s="399" customFormat="1" ht="20.100000000000001" customHeight="1">
      <c r="A37" s="53">
        <v>6</v>
      </c>
      <c r="B37" s="401" t="s">
        <v>1855</v>
      </c>
      <c r="C37" s="401" t="s">
        <v>1856</v>
      </c>
      <c r="D37" s="12"/>
      <c r="E37" s="910">
        <v>0.95</v>
      </c>
      <c r="F37" s="491">
        <f>SUM(F38:F41)</f>
        <v>11530000000</v>
      </c>
      <c r="G37" s="32"/>
      <c r="H37" s="28" t="s">
        <v>3173</v>
      </c>
      <c r="I37" s="491">
        <f>SUM(I38:I41)</f>
        <v>12000000000</v>
      </c>
    </row>
    <row r="38" spans="1:9" s="399" customFormat="1" ht="20.100000000000001" customHeight="1">
      <c r="A38" s="12"/>
      <c r="B38" s="908" t="s">
        <v>3174</v>
      </c>
      <c r="C38" s="907" t="s">
        <v>3175</v>
      </c>
      <c r="D38" s="12" t="s">
        <v>8</v>
      </c>
      <c r="E38" s="499">
        <v>1</v>
      </c>
      <c r="F38" s="894">
        <v>10285000000</v>
      </c>
      <c r="G38" s="32"/>
      <c r="H38" s="493">
        <v>1</v>
      </c>
      <c r="I38" s="494">
        <v>10985000000</v>
      </c>
    </row>
    <row r="39" spans="1:9" s="399" customFormat="1" ht="20.100000000000001" customHeight="1">
      <c r="A39" s="12"/>
      <c r="B39" s="908" t="s">
        <v>3176</v>
      </c>
      <c r="C39" s="907" t="s">
        <v>3177</v>
      </c>
      <c r="D39" s="12" t="s">
        <v>8</v>
      </c>
      <c r="E39" s="499">
        <v>1</v>
      </c>
      <c r="F39" s="894">
        <v>450000000</v>
      </c>
      <c r="G39" s="32"/>
      <c r="H39" s="493">
        <v>1</v>
      </c>
      <c r="I39" s="494">
        <v>450000000</v>
      </c>
    </row>
    <row r="40" spans="1:9" s="399" customFormat="1" ht="25.5">
      <c r="A40" s="12"/>
      <c r="B40" s="908" t="s">
        <v>3178</v>
      </c>
      <c r="C40" s="907" t="s">
        <v>3177</v>
      </c>
      <c r="D40" s="12" t="s">
        <v>8</v>
      </c>
      <c r="E40" s="499">
        <v>1</v>
      </c>
      <c r="F40" s="894">
        <v>395000000</v>
      </c>
      <c r="G40" s="32"/>
      <c r="H40" s="493">
        <v>1</v>
      </c>
      <c r="I40" s="494">
        <v>395000000</v>
      </c>
    </row>
    <row r="41" spans="1:9" s="399" customFormat="1" ht="20.100000000000001" customHeight="1">
      <c r="A41" s="12"/>
      <c r="B41" s="908" t="s">
        <v>1858</v>
      </c>
      <c r="C41" s="907" t="s">
        <v>1857</v>
      </c>
      <c r="D41" s="909" t="s">
        <v>8</v>
      </c>
      <c r="E41" s="499">
        <v>1</v>
      </c>
      <c r="F41" s="894">
        <v>400000000</v>
      </c>
      <c r="G41" s="32"/>
      <c r="H41" s="493">
        <v>1</v>
      </c>
      <c r="I41" s="494">
        <v>170000000</v>
      </c>
    </row>
    <row r="42" spans="1:9" s="492" customFormat="1" ht="25.5">
      <c r="A42" s="53">
        <v>7</v>
      </c>
      <c r="B42" s="401" t="s">
        <v>1859</v>
      </c>
      <c r="C42" s="401" t="s">
        <v>3179</v>
      </c>
      <c r="D42" s="53"/>
      <c r="E42" s="911" t="s">
        <v>3180</v>
      </c>
      <c r="F42" s="497">
        <f>SUM(F43:F46)</f>
        <v>2450000000</v>
      </c>
      <c r="G42" s="390"/>
      <c r="H42" s="496" t="s">
        <v>3181</v>
      </c>
      <c r="I42" s="497">
        <f>SUM(I43:I45)</f>
        <v>2500000000</v>
      </c>
    </row>
    <row r="43" spans="1:9" s="399" customFormat="1">
      <c r="A43" s="12"/>
      <c r="B43" s="908" t="s">
        <v>1860</v>
      </c>
      <c r="C43" s="907" t="s">
        <v>1857</v>
      </c>
      <c r="D43" s="12" t="s">
        <v>8</v>
      </c>
      <c r="E43" s="912">
        <v>1</v>
      </c>
      <c r="F43" s="33">
        <v>1250000000</v>
      </c>
      <c r="G43" s="32"/>
      <c r="H43" s="498">
        <v>50</v>
      </c>
      <c r="I43" s="494">
        <v>1650000000</v>
      </c>
    </row>
    <row r="44" spans="1:9" s="399" customFormat="1" ht="20.100000000000001" customHeight="1">
      <c r="A44" s="913"/>
      <c r="B44" s="914" t="s">
        <v>3182</v>
      </c>
      <c r="C44" s="915" t="s">
        <v>3183</v>
      </c>
      <c r="D44" s="916" t="s">
        <v>8</v>
      </c>
      <c r="E44" s="917">
        <v>1</v>
      </c>
      <c r="F44" s="918">
        <v>600000000</v>
      </c>
      <c r="G44" s="919"/>
      <c r="H44" s="498">
        <v>1</v>
      </c>
      <c r="I44" s="494">
        <v>250000000</v>
      </c>
    </row>
    <row r="45" spans="1:9" s="399" customFormat="1">
      <c r="A45" s="2140"/>
      <c r="B45" s="2142" t="s">
        <v>3184</v>
      </c>
      <c r="C45" s="920" t="s">
        <v>1857</v>
      </c>
      <c r="D45" s="921" t="s">
        <v>8</v>
      </c>
      <c r="E45" s="917">
        <v>1</v>
      </c>
      <c r="F45" s="918">
        <v>600000000</v>
      </c>
      <c r="G45" s="919"/>
      <c r="H45" s="498">
        <v>15</v>
      </c>
      <c r="I45" s="494">
        <v>600000000</v>
      </c>
    </row>
    <row r="46" spans="1:9" s="399" customFormat="1" ht="18.95" customHeight="1">
      <c r="A46" s="2141"/>
      <c r="B46" s="2143"/>
      <c r="C46" s="922"/>
      <c r="D46" s="923"/>
      <c r="E46" s="924"/>
      <c r="F46" s="925"/>
      <c r="G46" s="919"/>
      <c r="H46" s="498"/>
      <c r="I46" s="494"/>
    </row>
    <row r="47" spans="1:9" s="492" customFormat="1" ht="38.25">
      <c r="A47" s="53">
        <v>8</v>
      </c>
      <c r="B47" s="401" t="s">
        <v>1861</v>
      </c>
      <c r="C47" s="401" t="s">
        <v>1862</v>
      </c>
      <c r="D47" s="53"/>
      <c r="E47" s="910">
        <v>0.65</v>
      </c>
      <c r="F47" s="497">
        <f>SUM(F48:F52)</f>
        <v>3400000000</v>
      </c>
      <c r="G47" s="390"/>
      <c r="H47" s="28">
        <v>0.75</v>
      </c>
      <c r="I47" s="497">
        <f>SUM(I48:I51)</f>
        <v>3100000000</v>
      </c>
    </row>
    <row r="48" spans="1:9" s="399" customFormat="1" ht="25.5">
      <c r="A48" s="12"/>
      <c r="B48" s="8" t="s">
        <v>1863</v>
      </c>
      <c r="C48" s="907" t="s">
        <v>1857</v>
      </c>
      <c r="D48" s="12" t="s">
        <v>8</v>
      </c>
      <c r="E48" s="499">
        <v>1</v>
      </c>
      <c r="F48" s="33">
        <v>950000000</v>
      </c>
      <c r="G48" s="32"/>
      <c r="H48" s="493">
        <v>1</v>
      </c>
      <c r="I48" s="494">
        <v>950000000</v>
      </c>
    </row>
    <row r="49" spans="1:9" s="399" customFormat="1">
      <c r="A49" s="12"/>
      <c r="B49" s="908" t="s">
        <v>1864</v>
      </c>
      <c r="C49" s="408" t="s">
        <v>1857</v>
      </c>
      <c r="D49" s="12" t="s">
        <v>8</v>
      </c>
      <c r="E49" s="499">
        <v>1</v>
      </c>
      <c r="F49" s="33">
        <v>1000000000</v>
      </c>
      <c r="G49" s="32"/>
      <c r="H49" s="493">
        <v>1</v>
      </c>
      <c r="I49" s="494">
        <v>1000000000</v>
      </c>
    </row>
    <row r="50" spans="1:9" s="399" customFormat="1" ht="25.5">
      <c r="A50" s="12"/>
      <c r="B50" s="908" t="s">
        <v>3185</v>
      </c>
      <c r="C50" s="408" t="s">
        <v>1857</v>
      </c>
      <c r="D50" s="12" t="s">
        <v>8</v>
      </c>
      <c r="E50" s="499">
        <v>1</v>
      </c>
      <c r="F50" s="33">
        <v>1000000000</v>
      </c>
      <c r="G50" s="32"/>
      <c r="H50" s="493">
        <v>1</v>
      </c>
      <c r="I50" s="494">
        <v>650000000</v>
      </c>
    </row>
    <row r="51" spans="1:9" s="399" customFormat="1" ht="25.5">
      <c r="A51" s="12"/>
      <c r="B51" s="908" t="s">
        <v>3186</v>
      </c>
      <c r="C51" s="907" t="s">
        <v>3177</v>
      </c>
      <c r="D51" s="12" t="s">
        <v>8</v>
      </c>
      <c r="E51" s="499">
        <v>1</v>
      </c>
      <c r="F51" s="33">
        <v>450000000</v>
      </c>
      <c r="G51" s="32"/>
      <c r="H51" s="493">
        <v>1</v>
      </c>
      <c r="I51" s="494">
        <v>500000000</v>
      </c>
    </row>
    <row r="52" spans="1:9" s="399" customFormat="1">
      <c r="A52" s="913"/>
      <c r="B52" s="926"/>
      <c r="C52" s="408"/>
      <c r="D52" s="12"/>
      <c r="E52" s="499"/>
      <c r="F52" s="33"/>
      <c r="G52" s="32"/>
      <c r="H52" s="493"/>
      <c r="I52" s="494"/>
    </row>
    <row r="53" spans="1:9" s="399" customFormat="1" ht="25.5">
      <c r="A53" s="927">
        <v>9</v>
      </c>
      <c r="B53" s="928" t="s">
        <v>1865</v>
      </c>
      <c r="C53" s="929" t="s">
        <v>3187</v>
      </c>
      <c r="D53" s="53"/>
      <c r="E53" s="910" t="s">
        <v>3188</v>
      </c>
      <c r="F53" s="497">
        <f>SUM(F56:F61)</f>
        <v>3600000000</v>
      </c>
      <c r="G53" s="390"/>
      <c r="H53" s="28" t="s">
        <v>3189</v>
      </c>
      <c r="I53" s="497"/>
    </row>
    <row r="54" spans="1:9" s="399" customFormat="1" ht="25.5">
      <c r="A54" s="930"/>
      <c r="B54" s="931"/>
      <c r="C54" s="929" t="s">
        <v>3190</v>
      </c>
      <c r="D54" s="53"/>
      <c r="E54" s="910" t="s">
        <v>3191</v>
      </c>
      <c r="F54" s="932"/>
      <c r="G54" s="933"/>
      <c r="H54" s="28">
        <v>0.35</v>
      </c>
      <c r="I54" s="932"/>
    </row>
    <row r="55" spans="1:9" s="399" customFormat="1" ht="25.5">
      <c r="A55" s="934"/>
      <c r="B55" s="935"/>
      <c r="C55" s="928" t="s">
        <v>3192</v>
      </c>
      <c r="D55" s="927"/>
      <c r="E55" s="936" t="s">
        <v>3191</v>
      </c>
      <c r="F55" s="932"/>
      <c r="G55" s="933"/>
      <c r="H55" s="937">
        <v>0.35</v>
      </c>
      <c r="I55" s="932">
        <f>SUM(I56:I59)</f>
        <v>5900000000</v>
      </c>
    </row>
    <row r="56" spans="1:9" s="399" customFormat="1" ht="20.100000000000001" customHeight="1">
      <c r="A56" s="2144"/>
      <c r="B56" s="2145" t="s">
        <v>3193</v>
      </c>
      <c r="C56" s="938" t="s">
        <v>1857</v>
      </c>
      <c r="D56" s="939" t="s">
        <v>8</v>
      </c>
      <c r="E56" s="940">
        <v>1</v>
      </c>
      <c r="F56" s="2146">
        <v>750000000</v>
      </c>
      <c r="G56" s="2148"/>
      <c r="H56" s="941">
        <v>1</v>
      </c>
      <c r="I56" s="2138">
        <v>3400000000</v>
      </c>
    </row>
    <row r="57" spans="1:9" s="399" customFormat="1" ht="12.95" customHeight="1">
      <c r="A57" s="2141"/>
      <c r="B57" s="2143"/>
      <c r="C57" s="942"/>
      <c r="D57" s="943"/>
      <c r="E57" s="944"/>
      <c r="F57" s="2147"/>
      <c r="G57" s="2149"/>
      <c r="H57" s="945"/>
      <c r="I57" s="2139"/>
    </row>
    <row r="58" spans="1:9" s="399" customFormat="1" ht="24.95" customHeight="1">
      <c r="A58" s="12"/>
      <c r="B58" s="908" t="s">
        <v>3194</v>
      </c>
      <c r="C58" s="946" t="s">
        <v>3195</v>
      </c>
      <c r="D58" s="947" t="s">
        <v>8</v>
      </c>
      <c r="E58" s="944">
        <v>1</v>
      </c>
      <c r="F58" s="33">
        <v>2300000000</v>
      </c>
      <c r="G58" s="32"/>
      <c r="H58" s="945">
        <v>1</v>
      </c>
      <c r="I58" s="494">
        <v>1950000000</v>
      </c>
    </row>
    <row r="59" spans="1:9" s="399" customFormat="1" ht="20.100000000000001" customHeight="1">
      <c r="A59" s="12"/>
      <c r="B59" s="908" t="s">
        <v>3196</v>
      </c>
      <c r="C59" s="408" t="s">
        <v>1857</v>
      </c>
      <c r="D59" s="12" t="s">
        <v>8</v>
      </c>
      <c r="E59" s="499">
        <v>1</v>
      </c>
      <c r="F59" s="33">
        <v>550000000</v>
      </c>
      <c r="G59" s="32"/>
      <c r="H59" s="493">
        <v>1</v>
      </c>
      <c r="I59" s="494">
        <v>550000000</v>
      </c>
    </row>
    <row r="60" spans="1:9" s="399" customFormat="1" ht="20.100000000000001" customHeight="1">
      <c r="A60" s="12"/>
      <c r="B60" s="8"/>
      <c r="C60" s="408"/>
      <c r="D60" s="12"/>
      <c r="E60" s="499"/>
      <c r="F60" s="33"/>
      <c r="G60" s="32"/>
      <c r="H60" s="27"/>
      <c r="I60" s="494"/>
    </row>
    <row r="61" spans="1:9" s="399" customFormat="1" ht="20.100000000000001" customHeight="1">
      <c r="A61" s="12"/>
      <c r="B61" s="8"/>
      <c r="C61" s="408"/>
      <c r="D61" s="12"/>
      <c r="E61" s="948"/>
      <c r="F61" s="33"/>
      <c r="G61" s="32"/>
      <c r="H61" s="493"/>
      <c r="I61" s="494"/>
    </row>
    <row r="62" spans="1:9" s="13" customFormat="1" ht="18" customHeight="1">
      <c r="A62" s="2114" t="s">
        <v>9</v>
      </c>
      <c r="B62" s="2115"/>
      <c r="C62" s="2115"/>
      <c r="D62" s="2115"/>
      <c r="E62" s="2116"/>
      <c r="F62" s="11">
        <f>F53+F47+F42+F37+F33+F31+F29+F20+F8</f>
        <v>30072500000</v>
      </c>
      <c r="G62" s="23"/>
      <c r="H62" s="24"/>
      <c r="I62" s="11">
        <f>SUM(I55+I47+I42+I37+I33+I31+I29+I20+I8)</f>
        <v>30276500000</v>
      </c>
    </row>
    <row r="63" spans="1:9" s="13" customFormat="1">
      <c r="E63" s="16"/>
    </row>
    <row r="64" spans="1:9" s="13" customFormat="1">
      <c r="E64" s="16"/>
    </row>
    <row r="65" spans="5:5" s="13" customFormat="1">
      <c r="E65" s="16"/>
    </row>
    <row r="66" spans="5:5" s="13" customFormat="1">
      <c r="E66" s="16"/>
    </row>
  </sheetData>
  <mergeCells count="14">
    <mergeCell ref="I56:I57"/>
    <mergeCell ref="A62:E62"/>
    <mergeCell ref="A45:A46"/>
    <mergeCell ref="B45:B46"/>
    <mergeCell ref="A56:A57"/>
    <mergeCell ref="B56:B57"/>
    <mergeCell ref="F56:F57"/>
    <mergeCell ref="G56:G57"/>
    <mergeCell ref="H3:I3"/>
    <mergeCell ref="A3:A4"/>
    <mergeCell ref="B3:B4"/>
    <mergeCell ref="C3:C4"/>
    <mergeCell ref="D3:F3"/>
    <mergeCell ref="G3:G4"/>
  </mergeCells>
  <pageMargins left="0.78740157480314965" right="0.78740157480314965" top="0.98425196850393704" bottom="0.78740157480314965" header="0.31496062992125984" footer="0.31496062992125984"/>
  <pageSetup paperSize="10000" scale="65" orientation="landscape" horizontalDpi="4294967292" verticalDpi="0" r:id="rId1"/>
  <headerFooter>
    <oddFooter>&amp;L&amp;"-,Bold"&amp;12&amp;K03-024&amp;N RKPD Prov. Jambi Tahun 2019</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36D6D6-D5D0-4C56-A5E8-804AC16A20A8}">
  <sheetPr>
    <tabColor rgb="FF00B050"/>
  </sheetPr>
  <dimension ref="A1:I85"/>
  <sheetViews>
    <sheetView topLeftCell="A57" zoomScale="80" zoomScaleNormal="80" zoomScalePageLayoutView="146" workbookViewId="0">
      <selection activeCell="A3" sqref="A3:F80"/>
    </sheetView>
  </sheetViews>
  <sheetFormatPr defaultColWidth="8.85546875" defaultRowHeight="12.75"/>
  <cols>
    <col min="1" max="1" width="6.28515625" style="1" customWidth="1"/>
    <col min="2" max="2" width="48.7109375" style="1" customWidth="1"/>
    <col min="3" max="3" width="37.85546875" style="1" customWidth="1"/>
    <col min="4" max="4" width="18.7109375" style="1" customWidth="1"/>
    <col min="5" max="5" width="18.7109375" style="14" customWidth="1"/>
    <col min="6" max="6" width="26.7109375" style="17" customWidth="1"/>
    <col min="7" max="7" width="20.7109375" style="17" customWidth="1"/>
    <col min="8" max="8" width="18.7109375" style="17" customWidth="1"/>
    <col min="9" max="9" width="26.7109375" style="17" customWidth="1"/>
    <col min="10" max="16384" width="8.85546875" style="1"/>
  </cols>
  <sheetData>
    <row r="1" spans="1:9" ht="15.75">
      <c r="A1" s="4" t="s">
        <v>718</v>
      </c>
      <c r="B1" s="4"/>
      <c r="C1" s="4"/>
    </row>
    <row r="3" spans="1:9" ht="18.600000000000001" customHeight="1">
      <c r="A3" s="2096" t="s">
        <v>0</v>
      </c>
      <c r="B3" s="2097" t="s">
        <v>1</v>
      </c>
      <c r="C3" s="2097" t="s">
        <v>2</v>
      </c>
      <c r="D3" s="2096" t="s">
        <v>605</v>
      </c>
      <c r="E3" s="2096"/>
      <c r="F3" s="2096"/>
      <c r="G3" s="2084" t="s">
        <v>6</v>
      </c>
      <c r="H3" s="2084" t="s">
        <v>606</v>
      </c>
      <c r="I3" s="2084"/>
    </row>
    <row r="4" spans="1:9" ht="32.1" customHeight="1">
      <c r="A4" s="2096"/>
      <c r="B4" s="2097"/>
      <c r="C4" s="2097"/>
      <c r="D4" s="421" t="s">
        <v>3</v>
      </c>
      <c r="E4" s="53" t="s">
        <v>4</v>
      </c>
      <c r="F4" s="53" t="s">
        <v>5</v>
      </c>
      <c r="G4" s="2084"/>
      <c r="H4" s="53" t="s">
        <v>4</v>
      </c>
      <c r="I4" s="53" t="s">
        <v>5</v>
      </c>
    </row>
    <row r="5" spans="1:9" s="17" customFormat="1">
      <c r="A5" s="15">
        <v>1</v>
      </c>
      <c r="B5" s="15">
        <v>2</v>
      </c>
      <c r="C5" s="15">
        <v>3</v>
      </c>
      <c r="D5" s="15">
        <v>4</v>
      </c>
      <c r="E5" s="15">
        <v>5</v>
      </c>
      <c r="F5" s="15">
        <v>6</v>
      </c>
      <c r="G5" s="15">
        <v>7</v>
      </c>
      <c r="H5" s="15">
        <v>8</v>
      </c>
      <c r="I5" s="15">
        <v>9</v>
      </c>
    </row>
    <row r="6" spans="1:9" s="13" customFormat="1" ht="18" customHeight="1">
      <c r="A6" s="6"/>
      <c r="B6" s="6"/>
      <c r="C6" s="6"/>
      <c r="D6" s="6"/>
      <c r="E6" s="7"/>
      <c r="F6" s="6"/>
      <c r="G6" s="6"/>
      <c r="H6" s="6"/>
      <c r="I6" s="6"/>
    </row>
    <row r="7" spans="1:9" s="13" customFormat="1" ht="18" customHeight="1">
      <c r="A7" s="426" t="s">
        <v>2993</v>
      </c>
      <c r="B7" s="896"/>
      <c r="C7" s="51"/>
      <c r="D7" s="51"/>
      <c r="E7" s="897"/>
      <c r="F7" s="51"/>
      <c r="G7" s="51"/>
      <c r="H7" s="51"/>
      <c r="I7" s="52"/>
    </row>
    <row r="8" spans="1:9" s="2" customFormat="1" ht="25.5">
      <c r="A8" s="54">
        <v>1</v>
      </c>
      <c r="B8" s="43" t="s">
        <v>7</v>
      </c>
      <c r="C8" s="43" t="s">
        <v>2994</v>
      </c>
      <c r="D8" s="43" t="s">
        <v>8</v>
      </c>
      <c r="E8" s="898">
        <v>1</v>
      </c>
      <c r="F8" s="899">
        <f>SUM(F9:F19)</f>
        <v>1959594600</v>
      </c>
      <c r="G8" s="43"/>
      <c r="H8" s="54"/>
      <c r="I8" s="44"/>
    </row>
    <row r="9" spans="1:9" s="13" customFormat="1">
      <c r="A9" s="54"/>
      <c r="B9" s="900" t="s">
        <v>234</v>
      </c>
      <c r="C9" s="46" t="s">
        <v>1514</v>
      </c>
      <c r="D9" s="46" t="s">
        <v>8</v>
      </c>
      <c r="E9" s="901" t="s">
        <v>2995</v>
      </c>
      <c r="F9" s="902">
        <v>73610000</v>
      </c>
      <c r="G9" s="46"/>
      <c r="H9" s="7"/>
      <c r="I9" s="42"/>
    </row>
    <row r="10" spans="1:9" s="2" customFormat="1" ht="25.5">
      <c r="A10" s="54"/>
      <c r="B10" s="900" t="s">
        <v>2996</v>
      </c>
      <c r="C10" s="46" t="s">
        <v>2997</v>
      </c>
      <c r="D10" s="46" t="s">
        <v>2998</v>
      </c>
      <c r="E10" s="903" t="s">
        <v>2999</v>
      </c>
      <c r="F10" s="902">
        <v>320000000</v>
      </c>
      <c r="G10" s="46"/>
      <c r="H10" s="7"/>
      <c r="I10" s="42"/>
    </row>
    <row r="11" spans="1:9" s="13" customFormat="1">
      <c r="A11" s="54"/>
      <c r="B11" s="47" t="s">
        <v>1518</v>
      </c>
      <c r="C11" s="904" t="s">
        <v>3000</v>
      </c>
      <c r="D11" s="46" t="s">
        <v>2998</v>
      </c>
      <c r="E11" s="903" t="s">
        <v>3001</v>
      </c>
      <c r="F11" s="902">
        <v>211589800</v>
      </c>
      <c r="G11" s="46"/>
      <c r="H11" s="7"/>
      <c r="I11" s="42"/>
    </row>
    <row r="12" spans="1:9" s="13" customFormat="1">
      <c r="A12" s="54"/>
      <c r="B12" s="47" t="s">
        <v>3002</v>
      </c>
      <c r="C12" s="46" t="s">
        <v>1239</v>
      </c>
      <c r="D12" s="46" t="s">
        <v>2998</v>
      </c>
      <c r="E12" s="903" t="s">
        <v>2999</v>
      </c>
      <c r="F12" s="902">
        <v>119602600</v>
      </c>
      <c r="G12" s="46"/>
      <c r="H12" s="7"/>
      <c r="I12" s="42"/>
    </row>
    <row r="13" spans="1:9" s="13" customFormat="1">
      <c r="A13" s="54"/>
      <c r="B13" s="47" t="s">
        <v>3003</v>
      </c>
      <c r="C13" s="46" t="s">
        <v>3004</v>
      </c>
      <c r="D13" s="46" t="s">
        <v>2998</v>
      </c>
      <c r="E13" s="903" t="s">
        <v>3005</v>
      </c>
      <c r="F13" s="902">
        <v>101650000</v>
      </c>
      <c r="G13" s="46"/>
      <c r="H13" s="7"/>
      <c r="I13" s="42"/>
    </row>
    <row r="14" spans="1:9" s="13" customFormat="1">
      <c r="A14" s="54"/>
      <c r="B14" s="47" t="s">
        <v>1523</v>
      </c>
      <c r="C14" s="46" t="s">
        <v>182</v>
      </c>
      <c r="D14" s="46" t="s">
        <v>2998</v>
      </c>
      <c r="E14" s="903" t="s">
        <v>3006</v>
      </c>
      <c r="F14" s="902">
        <v>39950000</v>
      </c>
      <c r="G14" s="46"/>
      <c r="H14" s="7"/>
      <c r="I14" s="42"/>
    </row>
    <row r="15" spans="1:9" s="13" customFormat="1" ht="25.5">
      <c r="A15" s="54"/>
      <c r="B15" s="47" t="s">
        <v>3007</v>
      </c>
      <c r="C15" s="904" t="s">
        <v>3008</v>
      </c>
      <c r="D15" s="46" t="s">
        <v>2998</v>
      </c>
      <c r="E15" s="903" t="s">
        <v>2509</v>
      </c>
      <c r="F15" s="902">
        <v>65792200</v>
      </c>
      <c r="G15" s="46"/>
      <c r="H15" s="7"/>
      <c r="I15" s="42"/>
    </row>
    <row r="16" spans="1:9" s="13" customFormat="1" ht="25.5">
      <c r="A16" s="54"/>
      <c r="B16" s="47" t="s">
        <v>3009</v>
      </c>
      <c r="C16" s="46" t="s">
        <v>2640</v>
      </c>
      <c r="D16" s="46" t="s">
        <v>2998</v>
      </c>
      <c r="E16" s="901" t="s">
        <v>3010</v>
      </c>
      <c r="F16" s="902">
        <v>50000000</v>
      </c>
      <c r="G16" s="46"/>
      <c r="H16" s="7"/>
      <c r="I16" s="42"/>
    </row>
    <row r="17" spans="1:9" s="13" customFormat="1" ht="25.5">
      <c r="A17" s="54"/>
      <c r="B17" s="47" t="s">
        <v>1883</v>
      </c>
      <c r="C17" s="904" t="s">
        <v>3011</v>
      </c>
      <c r="D17" s="46" t="s">
        <v>2998</v>
      </c>
      <c r="E17" s="903" t="s">
        <v>3012</v>
      </c>
      <c r="F17" s="902">
        <v>25900000</v>
      </c>
      <c r="G17" s="46"/>
      <c r="H17" s="7"/>
      <c r="I17" s="42"/>
    </row>
    <row r="18" spans="1:9" s="13" customFormat="1">
      <c r="A18" s="54"/>
      <c r="B18" s="47" t="s">
        <v>1537</v>
      </c>
      <c r="C18" s="904" t="s">
        <v>3013</v>
      </c>
      <c r="D18" s="46" t="s">
        <v>2998</v>
      </c>
      <c r="E18" s="901" t="s">
        <v>3014</v>
      </c>
      <c r="F18" s="902">
        <v>31500000</v>
      </c>
      <c r="G18" s="46"/>
      <c r="H18" s="7"/>
      <c r="I18" s="44"/>
    </row>
    <row r="19" spans="1:9" s="13" customFormat="1" ht="25.5">
      <c r="A19" s="54"/>
      <c r="B19" s="47" t="s">
        <v>1886</v>
      </c>
      <c r="C19" s="904" t="s">
        <v>3015</v>
      </c>
      <c r="D19" s="46" t="s">
        <v>2998</v>
      </c>
      <c r="E19" s="901" t="s">
        <v>3016</v>
      </c>
      <c r="F19" s="902">
        <v>920000000</v>
      </c>
      <c r="G19" s="46"/>
      <c r="H19" s="7"/>
      <c r="I19" s="44"/>
    </row>
    <row r="20" spans="1:9" s="13" customFormat="1">
      <c r="A20" s="54">
        <v>2</v>
      </c>
      <c r="B20" s="43" t="s">
        <v>15</v>
      </c>
      <c r="C20" s="43" t="s">
        <v>3017</v>
      </c>
      <c r="D20" s="43" t="s">
        <v>8</v>
      </c>
      <c r="E20" s="898">
        <v>0.85</v>
      </c>
      <c r="F20" s="899">
        <f>SUM(F21:F27)</f>
        <v>1364213710</v>
      </c>
      <c r="G20" s="43"/>
      <c r="H20" s="7"/>
      <c r="I20" s="44"/>
    </row>
    <row r="21" spans="1:9" s="13" customFormat="1">
      <c r="A21" s="54"/>
      <c r="B21" s="900" t="s">
        <v>3018</v>
      </c>
      <c r="C21" s="904" t="s">
        <v>3019</v>
      </c>
      <c r="D21" s="46" t="s">
        <v>2998</v>
      </c>
      <c r="E21" s="901" t="s">
        <v>3020</v>
      </c>
      <c r="F21" s="902">
        <v>117500000</v>
      </c>
      <c r="G21" s="46"/>
      <c r="H21" s="7"/>
      <c r="I21" s="44"/>
    </row>
    <row r="22" spans="1:9" s="13" customFormat="1">
      <c r="A22" s="54"/>
      <c r="B22" s="900" t="s">
        <v>3021</v>
      </c>
      <c r="C22" s="904" t="s">
        <v>3022</v>
      </c>
      <c r="D22" s="46" t="s">
        <v>2998</v>
      </c>
      <c r="E22" s="901" t="s">
        <v>3023</v>
      </c>
      <c r="F22" s="902">
        <v>218693710</v>
      </c>
      <c r="G22" s="46"/>
      <c r="H22" s="7"/>
      <c r="I22" s="42"/>
    </row>
    <row r="23" spans="1:9" s="13" customFormat="1">
      <c r="A23" s="54"/>
      <c r="B23" s="47" t="s">
        <v>1552</v>
      </c>
      <c r="C23" s="46" t="s">
        <v>3024</v>
      </c>
      <c r="D23" s="46" t="s">
        <v>2998</v>
      </c>
      <c r="E23" s="901" t="s">
        <v>2185</v>
      </c>
      <c r="F23" s="902">
        <v>265000000</v>
      </c>
      <c r="G23" s="46"/>
      <c r="H23" s="7"/>
      <c r="I23" s="44"/>
    </row>
    <row r="24" spans="1:9" s="13" customFormat="1" ht="25.5">
      <c r="A24" s="54"/>
      <c r="B24" s="47" t="s">
        <v>3025</v>
      </c>
      <c r="C24" s="904" t="s">
        <v>3026</v>
      </c>
      <c r="D24" s="46" t="s">
        <v>2998</v>
      </c>
      <c r="E24" s="901" t="s">
        <v>2245</v>
      </c>
      <c r="F24" s="902">
        <v>284020000</v>
      </c>
      <c r="G24" s="46"/>
      <c r="H24" s="7"/>
      <c r="I24" s="42"/>
    </row>
    <row r="25" spans="1:9" s="13" customFormat="1" ht="25.5">
      <c r="A25" s="54"/>
      <c r="B25" s="47" t="s">
        <v>3027</v>
      </c>
      <c r="C25" s="904" t="s">
        <v>3028</v>
      </c>
      <c r="D25" s="46" t="s">
        <v>2998</v>
      </c>
      <c r="E25" s="901" t="s">
        <v>3029</v>
      </c>
      <c r="F25" s="902">
        <v>79000000</v>
      </c>
      <c r="G25" s="46"/>
      <c r="H25" s="7"/>
      <c r="I25" s="42"/>
    </row>
    <row r="26" spans="1:9" s="13" customFormat="1" ht="25.5">
      <c r="A26" s="54"/>
      <c r="B26" s="47" t="s">
        <v>3030</v>
      </c>
      <c r="C26" s="904" t="s">
        <v>3031</v>
      </c>
      <c r="D26" s="46" t="s">
        <v>2998</v>
      </c>
      <c r="E26" s="903" t="s">
        <v>3032</v>
      </c>
      <c r="F26" s="902">
        <v>400000000</v>
      </c>
      <c r="G26" s="46"/>
      <c r="H26" s="7"/>
      <c r="I26" s="42"/>
    </row>
    <row r="27" spans="1:9" s="13" customFormat="1">
      <c r="A27" s="54"/>
      <c r="B27" s="47"/>
      <c r="C27" s="46"/>
      <c r="D27" s="46"/>
      <c r="E27" s="903"/>
      <c r="F27" s="902"/>
      <c r="G27" s="46"/>
      <c r="H27" s="7"/>
      <c r="I27" s="42"/>
    </row>
    <row r="28" spans="1:9" s="13" customFormat="1" ht="25.5">
      <c r="A28" s="54">
        <v>3</v>
      </c>
      <c r="B28" s="43" t="s">
        <v>215</v>
      </c>
      <c r="C28" s="43" t="s">
        <v>3033</v>
      </c>
      <c r="D28" s="43" t="s">
        <v>8</v>
      </c>
      <c r="E28" s="898">
        <v>1</v>
      </c>
      <c r="F28" s="899">
        <f>SUM(F29)</f>
        <v>107250000</v>
      </c>
      <c r="G28" s="43"/>
      <c r="H28" s="7"/>
      <c r="I28" s="42"/>
    </row>
    <row r="29" spans="1:9" s="13" customFormat="1">
      <c r="A29" s="54"/>
      <c r="B29" s="47" t="s">
        <v>1898</v>
      </c>
      <c r="C29" s="904" t="s">
        <v>3034</v>
      </c>
      <c r="D29" s="46" t="s">
        <v>2998</v>
      </c>
      <c r="E29" s="901" t="s">
        <v>3035</v>
      </c>
      <c r="F29" s="902">
        <v>107250000</v>
      </c>
      <c r="G29" s="43"/>
      <c r="H29" s="7"/>
      <c r="I29" s="42"/>
    </row>
    <row r="30" spans="1:9" s="13" customFormat="1" ht="25.5">
      <c r="A30" s="54">
        <v>4</v>
      </c>
      <c r="B30" s="43" t="s">
        <v>242</v>
      </c>
      <c r="C30" s="43" t="s">
        <v>3036</v>
      </c>
      <c r="D30" s="43" t="s">
        <v>8</v>
      </c>
      <c r="E30" s="898">
        <v>0.95</v>
      </c>
      <c r="F30" s="899">
        <f>SUM(F31:F32)</f>
        <v>182830000</v>
      </c>
      <c r="G30" s="43"/>
      <c r="H30" s="7"/>
      <c r="I30" s="42"/>
    </row>
    <row r="31" spans="1:9" s="13" customFormat="1" ht="38.25">
      <c r="A31" s="54"/>
      <c r="B31" s="900" t="s">
        <v>3037</v>
      </c>
      <c r="C31" s="904" t="s">
        <v>3038</v>
      </c>
      <c r="D31" s="46" t="s">
        <v>8</v>
      </c>
      <c r="E31" s="901" t="s">
        <v>3039</v>
      </c>
      <c r="F31" s="902">
        <v>182830000</v>
      </c>
      <c r="G31" s="46"/>
      <c r="H31" s="7"/>
      <c r="I31" s="42"/>
    </row>
    <row r="32" spans="1:9" s="13" customFormat="1">
      <c r="A32" s="54"/>
      <c r="B32" s="47"/>
      <c r="C32" s="46"/>
      <c r="D32" s="46"/>
      <c r="E32" s="903"/>
      <c r="F32" s="902"/>
      <c r="G32" s="46"/>
      <c r="H32" s="7"/>
      <c r="I32" s="42"/>
    </row>
    <row r="33" spans="1:9" s="13" customFormat="1" ht="38.25">
      <c r="A33" s="54">
        <v>5</v>
      </c>
      <c r="B33" s="43" t="s">
        <v>486</v>
      </c>
      <c r="C33" s="43" t="s">
        <v>3040</v>
      </c>
      <c r="D33" s="43" t="s">
        <v>8</v>
      </c>
      <c r="E33" s="898">
        <v>0.85</v>
      </c>
      <c r="F33" s="899">
        <f>SUM(F34:F39)</f>
        <v>672529210</v>
      </c>
      <c r="G33" s="43"/>
      <c r="H33" s="7"/>
      <c r="I33" s="42"/>
    </row>
    <row r="34" spans="1:9" s="13" customFormat="1">
      <c r="A34" s="54"/>
      <c r="B34" s="900" t="s">
        <v>3041</v>
      </c>
      <c r="C34" s="904" t="s">
        <v>3042</v>
      </c>
      <c r="D34" s="46" t="s">
        <v>2998</v>
      </c>
      <c r="E34" s="901" t="s">
        <v>3043</v>
      </c>
      <c r="F34" s="902">
        <v>47875000</v>
      </c>
      <c r="G34" s="46"/>
      <c r="H34" s="7"/>
      <c r="I34" s="42"/>
    </row>
    <row r="35" spans="1:9" s="13" customFormat="1">
      <c r="A35" s="54"/>
      <c r="B35" s="900" t="s">
        <v>3044</v>
      </c>
      <c r="C35" s="904" t="s">
        <v>3045</v>
      </c>
      <c r="D35" s="46" t="s">
        <v>2998</v>
      </c>
      <c r="E35" s="901" t="s">
        <v>3046</v>
      </c>
      <c r="F35" s="902">
        <v>44000000</v>
      </c>
      <c r="G35" s="46"/>
      <c r="H35" s="7"/>
      <c r="I35" s="42"/>
    </row>
    <row r="36" spans="1:9" s="13" customFormat="1">
      <c r="A36" s="54"/>
      <c r="B36" s="900" t="s">
        <v>3047</v>
      </c>
      <c r="C36" s="904" t="s">
        <v>3048</v>
      </c>
      <c r="D36" s="904" t="s">
        <v>2998</v>
      </c>
      <c r="E36" s="901" t="s">
        <v>1395</v>
      </c>
      <c r="F36" s="902">
        <v>282175000</v>
      </c>
      <c r="G36" s="46"/>
      <c r="H36" s="7"/>
      <c r="I36" s="42"/>
    </row>
    <row r="37" spans="1:9" s="13" customFormat="1" ht="25.5">
      <c r="A37" s="54"/>
      <c r="B37" s="900" t="s">
        <v>3049</v>
      </c>
      <c r="C37" s="904" t="s">
        <v>3050</v>
      </c>
      <c r="D37" s="46" t="s">
        <v>2998</v>
      </c>
      <c r="E37" s="903" t="s">
        <v>2999</v>
      </c>
      <c r="F37" s="902">
        <v>175329210</v>
      </c>
      <c r="G37" s="46"/>
      <c r="H37" s="7"/>
      <c r="I37" s="42"/>
    </row>
    <row r="38" spans="1:9" s="13" customFormat="1" ht="25.5">
      <c r="A38" s="54"/>
      <c r="B38" s="900" t="s">
        <v>3051</v>
      </c>
      <c r="C38" s="904" t="s">
        <v>3052</v>
      </c>
      <c r="D38" s="46" t="s">
        <v>8</v>
      </c>
      <c r="E38" s="901" t="s">
        <v>2999</v>
      </c>
      <c r="F38" s="902">
        <v>123150000</v>
      </c>
      <c r="G38" s="46"/>
      <c r="H38" s="7"/>
      <c r="I38" s="42"/>
    </row>
    <row r="39" spans="1:9" s="13" customFormat="1">
      <c r="A39" s="54"/>
      <c r="B39" s="47"/>
      <c r="C39" s="46"/>
      <c r="D39" s="46"/>
      <c r="E39" s="903"/>
      <c r="F39" s="902"/>
      <c r="G39" s="46"/>
      <c r="H39" s="7"/>
      <c r="I39" s="42"/>
    </row>
    <row r="40" spans="1:9" s="13" customFormat="1" ht="25.5">
      <c r="A40" s="54">
        <v>6</v>
      </c>
      <c r="B40" s="43" t="s">
        <v>3053</v>
      </c>
      <c r="C40" s="43" t="s">
        <v>3054</v>
      </c>
      <c r="D40" s="43" t="s">
        <v>8</v>
      </c>
      <c r="E40" s="898">
        <v>0.76</v>
      </c>
      <c r="F40" s="899">
        <f>SUM(F41:F44)</f>
        <v>978150000</v>
      </c>
      <c r="G40" s="43"/>
      <c r="H40" s="7"/>
      <c r="I40" s="42"/>
    </row>
    <row r="41" spans="1:9" s="13" customFormat="1" ht="25.5">
      <c r="A41" s="54"/>
      <c r="B41" s="900" t="s">
        <v>3055</v>
      </c>
      <c r="C41" s="904" t="s">
        <v>3056</v>
      </c>
      <c r="D41" s="46" t="s">
        <v>2877</v>
      </c>
      <c r="E41" s="901" t="s">
        <v>3057</v>
      </c>
      <c r="F41" s="902">
        <v>236000000</v>
      </c>
      <c r="G41" s="46"/>
      <c r="H41" s="7"/>
      <c r="I41" s="42"/>
    </row>
    <row r="42" spans="1:9" s="13" customFormat="1" ht="63.75">
      <c r="A42" s="54"/>
      <c r="B42" s="900" t="s">
        <v>3058</v>
      </c>
      <c r="C42" s="904" t="s">
        <v>3059</v>
      </c>
      <c r="D42" s="904" t="s">
        <v>3060</v>
      </c>
      <c r="E42" s="901" t="s">
        <v>3061</v>
      </c>
      <c r="F42" s="902">
        <v>462650000</v>
      </c>
      <c r="G42" s="46"/>
      <c r="H42" s="7"/>
      <c r="I42" s="42"/>
    </row>
    <row r="43" spans="1:9" s="13" customFormat="1" ht="38.25">
      <c r="A43" s="54"/>
      <c r="B43" s="900" t="s">
        <v>3062</v>
      </c>
      <c r="C43" s="904" t="s">
        <v>3063</v>
      </c>
      <c r="D43" s="904" t="s">
        <v>3064</v>
      </c>
      <c r="E43" s="901" t="s">
        <v>3065</v>
      </c>
      <c r="F43" s="902">
        <v>279500000</v>
      </c>
      <c r="G43" s="46"/>
      <c r="H43" s="7"/>
      <c r="I43" s="42"/>
    </row>
    <row r="44" spans="1:9" s="13" customFormat="1">
      <c r="A44" s="54"/>
      <c r="B44" s="47"/>
      <c r="C44" s="46"/>
      <c r="D44" s="46"/>
      <c r="E44" s="903"/>
      <c r="F44" s="902"/>
      <c r="G44" s="46"/>
      <c r="H44" s="7"/>
      <c r="I44" s="42"/>
    </row>
    <row r="45" spans="1:9" s="13" customFormat="1" ht="25.5">
      <c r="A45" s="54">
        <v>7</v>
      </c>
      <c r="B45" s="43" t="s">
        <v>3066</v>
      </c>
      <c r="C45" s="43" t="s">
        <v>3067</v>
      </c>
      <c r="D45" s="43" t="s">
        <v>3068</v>
      </c>
      <c r="E45" s="898">
        <v>0.03</v>
      </c>
      <c r="F45" s="899">
        <f>SUM(F46:F52)</f>
        <v>2151308500</v>
      </c>
      <c r="G45" s="43"/>
      <c r="H45" s="7"/>
      <c r="I45" s="42"/>
    </row>
    <row r="46" spans="1:9" s="13" customFormat="1" ht="25.5">
      <c r="A46" s="54"/>
      <c r="B46" s="900" t="s">
        <v>3069</v>
      </c>
      <c r="C46" s="904" t="s">
        <v>3070</v>
      </c>
      <c r="D46" s="904" t="s">
        <v>3071</v>
      </c>
      <c r="E46" s="901" t="s">
        <v>3072</v>
      </c>
      <c r="F46" s="902">
        <v>780745000</v>
      </c>
      <c r="G46" s="46"/>
      <c r="H46" s="7"/>
      <c r="I46" s="42"/>
    </row>
    <row r="47" spans="1:9" s="13" customFormat="1" ht="38.25">
      <c r="A47" s="54"/>
      <c r="B47" s="900" t="s">
        <v>3073</v>
      </c>
      <c r="C47" s="904" t="s">
        <v>3074</v>
      </c>
      <c r="D47" s="46" t="s">
        <v>8</v>
      </c>
      <c r="E47" s="901" t="s">
        <v>3075</v>
      </c>
      <c r="F47" s="902">
        <v>285000000</v>
      </c>
      <c r="G47" s="46"/>
      <c r="H47" s="7"/>
      <c r="I47" s="42"/>
    </row>
    <row r="48" spans="1:9" s="13" customFormat="1">
      <c r="A48" s="54"/>
      <c r="B48" s="900" t="s">
        <v>3076</v>
      </c>
      <c r="C48" s="904" t="s">
        <v>3077</v>
      </c>
      <c r="D48" s="904" t="s">
        <v>8</v>
      </c>
      <c r="E48" s="901" t="s">
        <v>3078</v>
      </c>
      <c r="F48" s="902">
        <v>96720000</v>
      </c>
      <c r="G48" s="46"/>
      <c r="H48" s="7"/>
      <c r="I48" s="42"/>
    </row>
    <row r="49" spans="1:9" s="13" customFormat="1" ht="25.5">
      <c r="A49" s="54"/>
      <c r="B49" s="900" t="s">
        <v>3079</v>
      </c>
      <c r="C49" s="904" t="s">
        <v>3080</v>
      </c>
      <c r="D49" s="904" t="s">
        <v>3081</v>
      </c>
      <c r="E49" s="901" t="s">
        <v>3082</v>
      </c>
      <c r="F49" s="902">
        <v>255043500</v>
      </c>
      <c r="G49" s="46"/>
      <c r="H49" s="7"/>
      <c r="I49" s="42"/>
    </row>
    <row r="50" spans="1:9" s="13" customFormat="1" ht="25.5">
      <c r="A50" s="54"/>
      <c r="B50" s="900" t="s">
        <v>3083</v>
      </c>
      <c r="C50" s="904" t="s">
        <v>3084</v>
      </c>
      <c r="D50" s="904" t="s">
        <v>8</v>
      </c>
      <c r="E50" s="901" t="s">
        <v>3085</v>
      </c>
      <c r="F50" s="902">
        <v>258000000</v>
      </c>
      <c r="G50" s="46"/>
      <c r="H50" s="7"/>
      <c r="I50" s="42"/>
    </row>
    <row r="51" spans="1:9" s="13" customFormat="1" ht="25.5">
      <c r="A51" s="54"/>
      <c r="B51" s="900" t="s">
        <v>3086</v>
      </c>
      <c r="C51" s="904" t="s">
        <v>3087</v>
      </c>
      <c r="D51" s="904" t="s">
        <v>8</v>
      </c>
      <c r="E51" s="901" t="s">
        <v>1042</v>
      </c>
      <c r="F51" s="902">
        <v>225000000</v>
      </c>
      <c r="G51" s="46"/>
      <c r="H51" s="7"/>
      <c r="I51" s="42"/>
    </row>
    <row r="52" spans="1:9" s="13" customFormat="1" ht="25.5">
      <c r="A52" s="54"/>
      <c r="B52" s="900" t="s">
        <v>3088</v>
      </c>
      <c r="C52" s="904" t="s">
        <v>3089</v>
      </c>
      <c r="D52" s="904" t="s">
        <v>8</v>
      </c>
      <c r="E52" s="901" t="s">
        <v>3090</v>
      </c>
      <c r="F52" s="902">
        <v>250800000</v>
      </c>
      <c r="G52" s="46"/>
      <c r="H52" s="7"/>
      <c r="I52" s="42"/>
    </row>
    <row r="53" spans="1:9" s="13" customFormat="1" ht="25.5">
      <c r="A53" s="54">
        <v>8</v>
      </c>
      <c r="B53" s="43" t="s">
        <v>3091</v>
      </c>
      <c r="C53" s="43" t="s">
        <v>3092</v>
      </c>
      <c r="D53" s="43" t="s">
        <v>3093</v>
      </c>
      <c r="E53" s="898" t="s">
        <v>3094</v>
      </c>
      <c r="F53" s="899">
        <f>SUM(F54:F57)</f>
        <v>1015000000</v>
      </c>
      <c r="G53" s="43"/>
      <c r="H53" s="7"/>
      <c r="I53" s="42"/>
    </row>
    <row r="54" spans="1:9" s="13" customFormat="1" ht="63.75">
      <c r="A54" s="54"/>
      <c r="B54" s="900" t="s">
        <v>3095</v>
      </c>
      <c r="C54" s="904" t="s">
        <v>3096</v>
      </c>
      <c r="D54" s="904" t="s">
        <v>8</v>
      </c>
      <c r="E54" s="901" t="s">
        <v>3097</v>
      </c>
      <c r="F54" s="902">
        <v>260000000</v>
      </c>
      <c r="G54" s="46"/>
      <c r="H54" s="7"/>
      <c r="I54" s="42"/>
    </row>
    <row r="55" spans="1:9" s="13" customFormat="1" ht="76.5">
      <c r="A55" s="54"/>
      <c r="B55" s="900" t="s">
        <v>3098</v>
      </c>
      <c r="C55" s="904" t="s">
        <v>3099</v>
      </c>
      <c r="D55" s="904" t="s">
        <v>3100</v>
      </c>
      <c r="E55" s="901" t="s">
        <v>3101</v>
      </c>
      <c r="F55" s="902">
        <v>215000000</v>
      </c>
      <c r="G55" s="46"/>
      <c r="H55" s="7"/>
      <c r="I55" s="42"/>
    </row>
    <row r="56" spans="1:9" s="13" customFormat="1" ht="51">
      <c r="A56" s="54"/>
      <c r="B56" s="900" t="s">
        <v>3102</v>
      </c>
      <c r="C56" s="904" t="s">
        <v>3103</v>
      </c>
      <c r="D56" s="904" t="s">
        <v>8</v>
      </c>
      <c r="E56" s="901" t="s">
        <v>3104</v>
      </c>
      <c r="F56" s="902">
        <v>175000000</v>
      </c>
      <c r="G56" s="46"/>
      <c r="H56" s="7"/>
      <c r="I56" s="42"/>
    </row>
    <row r="57" spans="1:9" s="13" customFormat="1" ht="51">
      <c r="A57" s="54"/>
      <c r="B57" s="900" t="s">
        <v>3105</v>
      </c>
      <c r="C57" s="904" t="s">
        <v>3106</v>
      </c>
      <c r="D57" s="46" t="s">
        <v>8</v>
      </c>
      <c r="E57" s="901" t="s">
        <v>3107</v>
      </c>
      <c r="F57" s="902">
        <v>365000000</v>
      </c>
      <c r="G57" s="46"/>
      <c r="H57" s="7"/>
      <c r="I57" s="42"/>
    </row>
    <row r="58" spans="1:9" s="13" customFormat="1">
      <c r="A58" s="54"/>
      <c r="B58" s="47"/>
      <c r="C58" s="46"/>
      <c r="D58" s="46"/>
      <c r="E58" s="903"/>
      <c r="F58" s="902"/>
      <c r="G58" s="46"/>
      <c r="H58" s="7"/>
      <c r="I58" s="42"/>
    </row>
    <row r="59" spans="1:9" s="13" customFormat="1">
      <c r="A59" s="54"/>
      <c r="B59" s="47"/>
      <c r="C59" s="46"/>
      <c r="D59" s="46"/>
      <c r="E59" s="903"/>
      <c r="F59" s="902"/>
      <c r="G59" s="46"/>
      <c r="H59" s="7"/>
      <c r="I59" s="42"/>
    </row>
    <row r="60" spans="1:9" s="13" customFormat="1" ht="25.5">
      <c r="A60" s="54">
        <v>9</v>
      </c>
      <c r="B60" s="43" t="s">
        <v>3108</v>
      </c>
      <c r="C60" s="43" t="s">
        <v>3109</v>
      </c>
      <c r="D60" s="43" t="s">
        <v>8</v>
      </c>
      <c r="E60" s="898">
        <v>0.1</v>
      </c>
      <c r="F60" s="899">
        <f>SUM(F61:F62)</f>
        <v>375000000</v>
      </c>
      <c r="G60" s="43"/>
      <c r="H60" s="7"/>
      <c r="I60" s="42"/>
    </row>
    <row r="61" spans="1:9" s="13" customFormat="1" ht="25.5">
      <c r="A61" s="54"/>
      <c r="B61" s="47" t="s">
        <v>3110</v>
      </c>
      <c r="C61" s="46" t="s">
        <v>3111</v>
      </c>
      <c r="D61" s="904" t="s">
        <v>2877</v>
      </c>
      <c r="E61" s="903" t="s">
        <v>3112</v>
      </c>
      <c r="F61" s="902">
        <v>175000000</v>
      </c>
      <c r="G61" s="46"/>
      <c r="H61" s="7"/>
      <c r="I61" s="42"/>
    </row>
    <row r="62" spans="1:9" s="13" customFormat="1">
      <c r="A62" s="54"/>
      <c r="B62" s="47" t="s">
        <v>3113</v>
      </c>
      <c r="C62" s="46" t="s">
        <v>3114</v>
      </c>
      <c r="D62" s="46" t="s">
        <v>3115</v>
      </c>
      <c r="E62" s="903" t="s">
        <v>3116</v>
      </c>
      <c r="F62" s="902">
        <v>200000000</v>
      </c>
      <c r="G62" s="46"/>
      <c r="H62" s="7"/>
      <c r="I62" s="42"/>
    </row>
    <row r="63" spans="1:9" s="13" customFormat="1" ht="25.5">
      <c r="A63" s="54">
        <v>10</v>
      </c>
      <c r="B63" s="43" t="s">
        <v>3117</v>
      </c>
      <c r="C63" s="43" t="s">
        <v>3118</v>
      </c>
      <c r="D63" s="43" t="s">
        <v>3119</v>
      </c>
      <c r="E63" s="905"/>
      <c r="F63" s="899">
        <f>SUM(F64:F68)</f>
        <v>1534050000</v>
      </c>
      <c r="G63" s="43"/>
      <c r="H63" s="7"/>
      <c r="I63" s="42"/>
    </row>
    <row r="64" spans="1:9" s="13" customFormat="1" ht="38.25">
      <c r="A64" s="54"/>
      <c r="B64" s="900" t="s">
        <v>3120</v>
      </c>
      <c r="C64" s="904" t="s">
        <v>3121</v>
      </c>
      <c r="D64" s="46" t="s">
        <v>2877</v>
      </c>
      <c r="E64" s="901" t="s">
        <v>3122</v>
      </c>
      <c r="F64" s="902">
        <v>675000000</v>
      </c>
      <c r="G64" s="46"/>
      <c r="H64" s="7"/>
      <c r="I64" s="42"/>
    </row>
    <row r="65" spans="1:9" s="13" customFormat="1" ht="38.25">
      <c r="A65" s="54"/>
      <c r="B65" s="900" t="s">
        <v>3123</v>
      </c>
      <c r="C65" s="904" t="s">
        <v>3124</v>
      </c>
      <c r="D65" s="904" t="s">
        <v>3125</v>
      </c>
      <c r="E65" s="901" t="s">
        <v>3126</v>
      </c>
      <c r="F65" s="902">
        <v>395050000</v>
      </c>
      <c r="G65" s="46"/>
      <c r="H65" s="7"/>
      <c r="I65" s="42"/>
    </row>
    <row r="66" spans="1:9" s="13" customFormat="1" ht="25.5">
      <c r="A66" s="54"/>
      <c r="B66" s="900" t="s">
        <v>3127</v>
      </c>
      <c r="C66" s="904" t="s">
        <v>3128</v>
      </c>
      <c r="D66" s="904" t="s">
        <v>8</v>
      </c>
      <c r="E66" s="901" t="s">
        <v>3129</v>
      </c>
      <c r="F66" s="902">
        <v>464000000</v>
      </c>
      <c r="G66" s="46"/>
      <c r="H66" s="7"/>
      <c r="I66" s="42"/>
    </row>
    <row r="67" spans="1:9" s="13" customFormat="1">
      <c r="A67" s="54"/>
      <c r="B67" s="47"/>
      <c r="C67" s="46"/>
      <c r="D67" s="46"/>
      <c r="E67" s="903"/>
      <c r="F67" s="902"/>
      <c r="G67" s="46"/>
      <c r="H67" s="7"/>
      <c r="I67" s="42"/>
    </row>
    <row r="68" spans="1:9" s="13" customFormat="1">
      <c r="A68" s="54"/>
      <c r="B68" s="47"/>
      <c r="C68" s="46"/>
      <c r="D68" s="46"/>
      <c r="E68" s="903"/>
      <c r="F68" s="902"/>
      <c r="G68" s="46"/>
      <c r="H68" s="7"/>
      <c r="I68" s="42"/>
    </row>
    <row r="69" spans="1:9" s="13" customFormat="1" ht="25.5">
      <c r="A69" s="54">
        <v>11</v>
      </c>
      <c r="B69" s="43" t="s">
        <v>3130</v>
      </c>
      <c r="C69" s="43" t="s">
        <v>3131</v>
      </c>
      <c r="D69" s="43" t="s">
        <v>8</v>
      </c>
      <c r="E69" s="898">
        <v>0.1</v>
      </c>
      <c r="F69" s="899">
        <f>SUM(F70:F74)</f>
        <v>930302000</v>
      </c>
      <c r="G69" s="43"/>
      <c r="H69" s="7"/>
      <c r="I69" s="42"/>
    </row>
    <row r="70" spans="1:9" s="13" customFormat="1" ht="38.25">
      <c r="A70" s="54"/>
      <c r="B70" s="900" t="s">
        <v>3132</v>
      </c>
      <c r="C70" s="904" t="s">
        <v>3133</v>
      </c>
      <c r="D70" s="904" t="s">
        <v>8</v>
      </c>
      <c r="E70" s="901" t="s">
        <v>2999</v>
      </c>
      <c r="F70" s="902">
        <v>210050000</v>
      </c>
      <c r="G70" s="46"/>
      <c r="H70" s="7"/>
      <c r="I70" s="42"/>
    </row>
    <row r="71" spans="1:9" s="13" customFormat="1" ht="38.25">
      <c r="A71" s="54"/>
      <c r="B71" s="900" t="s">
        <v>3134</v>
      </c>
      <c r="C71" s="904" t="s">
        <v>3135</v>
      </c>
      <c r="D71" s="904" t="s">
        <v>8</v>
      </c>
      <c r="E71" s="906">
        <v>0.85</v>
      </c>
      <c r="F71" s="902">
        <v>305000000</v>
      </c>
      <c r="G71" s="46"/>
      <c r="H71" s="7"/>
      <c r="I71" s="42"/>
    </row>
    <row r="72" spans="1:9" s="13" customFormat="1" ht="25.5">
      <c r="A72" s="54"/>
      <c r="B72" s="900" t="s">
        <v>3136</v>
      </c>
      <c r="C72" s="904" t="s">
        <v>3137</v>
      </c>
      <c r="D72" s="904" t="s">
        <v>8</v>
      </c>
      <c r="E72" s="901" t="s">
        <v>3138</v>
      </c>
      <c r="F72" s="902">
        <v>415252000</v>
      </c>
      <c r="G72" s="46"/>
      <c r="H72" s="7"/>
      <c r="I72" s="42"/>
    </row>
    <row r="73" spans="1:9" s="13" customFormat="1">
      <c r="A73" s="54"/>
      <c r="B73" s="47"/>
      <c r="C73" s="46"/>
      <c r="D73" s="46"/>
      <c r="E73" s="903"/>
      <c r="F73" s="902"/>
      <c r="G73" s="46"/>
      <c r="H73" s="7"/>
      <c r="I73" s="42"/>
    </row>
    <row r="74" spans="1:9" s="13" customFormat="1">
      <c r="A74" s="54"/>
      <c r="B74" s="47"/>
      <c r="C74" s="46"/>
      <c r="D74" s="46"/>
      <c r="E74" s="903"/>
      <c r="F74" s="902"/>
      <c r="G74" s="46"/>
      <c r="H74" s="7"/>
      <c r="I74" s="42"/>
    </row>
    <row r="75" spans="1:9" s="13" customFormat="1" ht="25.5">
      <c r="A75" s="54">
        <v>12</v>
      </c>
      <c r="B75" s="43" t="s">
        <v>3139</v>
      </c>
      <c r="C75" s="43" t="s">
        <v>3140</v>
      </c>
      <c r="D75" s="43" t="s">
        <v>3141</v>
      </c>
      <c r="E75" s="898">
        <v>6.4199999999999993E-2</v>
      </c>
      <c r="F75" s="899">
        <f>SUM(F76:F78)</f>
        <v>565900000</v>
      </c>
      <c r="G75" s="43"/>
      <c r="H75" s="7"/>
      <c r="I75" s="42"/>
    </row>
    <row r="76" spans="1:9" s="13" customFormat="1" ht="25.5">
      <c r="A76" s="54"/>
      <c r="B76" s="900" t="s">
        <v>3142</v>
      </c>
      <c r="C76" s="904" t="s">
        <v>3143</v>
      </c>
      <c r="D76" s="46" t="s">
        <v>3144</v>
      </c>
      <c r="E76" s="901" t="s">
        <v>3145</v>
      </c>
      <c r="F76" s="902">
        <v>375900000</v>
      </c>
      <c r="G76" s="46"/>
      <c r="H76" s="7"/>
      <c r="I76" s="42"/>
    </row>
    <row r="77" spans="1:9" s="13" customFormat="1" ht="38.25">
      <c r="A77" s="54"/>
      <c r="B77" s="900" t="s">
        <v>3146</v>
      </c>
      <c r="C77" s="904" t="s">
        <v>3147</v>
      </c>
      <c r="D77" s="46" t="s">
        <v>8</v>
      </c>
      <c r="E77" s="901" t="s">
        <v>3148</v>
      </c>
      <c r="F77" s="902">
        <v>190000000</v>
      </c>
      <c r="G77" s="46"/>
      <c r="H77" s="7"/>
      <c r="I77" s="42"/>
    </row>
    <row r="78" spans="1:9" s="13" customFormat="1">
      <c r="A78" s="54"/>
      <c r="B78" s="47"/>
      <c r="C78" s="46"/>
      <c r="D78" s="46"/>
      <c r="E78" s="903"/>
      <c r="F78" s="902"/>
      <c r="G78" s="46"/>
      <c r="H78" s="7"/>
      <c r="I78" s="42"/>
    </row>
    <row r="79" spans="1:9" s="13" customFormat="1" ht="25.5">
      <c r="A79" s="54">
        <v>13</v>
      </c>
      <c r="B79" s="43" t="s">
        <v>3149</v>
      </c>
      <c r="C79" s="43" t="s">
        <v>3150</v>
      </c>
      <c r="D79" s="43" t="s">
        <v>8</v>
      </c>
      <c r="E79" s="898">
        <v>0.1</v>
      </c>
      <c r="F79" s="899">
        <f>SUM(F80:F81)</f>
        <v>250000000</v>
      </c>
      <c r="G79" s="43"/>
      <c r="H79" s="7"/>
      <c r="I79" s="42"/>
    </row>
    <row r="80" spans="1:9" s="13" customFormat="1" ht="38.25">
      <c r="A80" s="54"/>
      <c r="B80" s="900" t="s">
        <v>3151</v>
      </c>
      <c r="C80" s="904" t="s">
        <v>3152</v>
      </c>
      <c r="D80" s="46" t="s">
        <v>8</v>
      </c>
      <c r="E80" s="901" t="s">
        <v>3153</v>
      </c>
      <c r="F80" s="902">
        <v>250000000</v>
      </c>
      <c r="G80" s="43"/>
      <c r="H80" s="7"/>
      <c r="I80" s="42"/>
    </row>
    <row r="81" spans="1:9" s="13" customFormat="1">
      <c r="A81" s="54"/>
      <c r="B81" s="47"/>
      <c r="C81" s="46"/>
      <c r="D81" s="46"/>
      <c r="E81" s="903"/>
      <c r="F81" s="902"/>
      <c r="G81" s="43"/>
      <c r="H81" s="7"/>
      <c r="I81" s="42"/>
    </row>
    <row r="82" spans="1:9" s="13" customFormat="1">
      <c r="A82" s="2085" t="s">
        <v>9</v>
      </c>
      <c r="B82" s="2085"/>
      <c r="C82" s="2085"/>
      <c r="D82" s="2085"/>
      <c r="E82" s="2085"/>
      <c r="F82" s="41">
        <f>SUM(F79+F75+F69+F63+F60+F53+F45+F40+F33+F30+F28+F20+F8)</f>
        <v>12086128020</v>
      </c>
      <c r="G82" s="40" t="s">
        <v>244</v>
      </c>
      <c r="H82" s="673"/>
      <c r="I82" s="39"/>
    </row>
    <row r="83" spans="1:9" s="13" customFormat="1">
      <c r="E83" s="16"/>
    </row>
    <row r="84" spans="1:9" s="13" customFormat="1">
      <c r="E84" s="16"/>
    </row>
    <row r="85" spans="1:9" s="13" customFormat="1">
      <c r="E85" s="16"/>
    </row>
  </sheetData>
  <mergeCells count="7">
    <mergeCell ref="G3:G4"/>
    <mergeCell ref="H3:I3"/>
    <mergeCell ref="A82:E82"/>
    <mergeCell ref="A3:A4"/>
    <mergeCell ref="B3:B4"/>
    <mergeCell ref="C3:C4"/>
    <mergeCell ref="D3:F3"/>
  </mergeCells>
  <pageMargins left="0.78740157480314965" right="0.78740157480314965" top="0.98425196850393704" bottom="0.78740157480314965" header="0.31496062992125984" footer="0.31496062992125984"/>
  <pageSetup paperSize="10000" scale="65" orientation="landscape" horizontalDpi="4294967292" verticalDpi="0" r:id="rId1"/>
  <headerFooter>
    <oddFooter>&amp;L&amp;"-,Bold"&amp;12&amp;K03-024&amp;N RKPD Prov. Jambi Tahun 2019</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DB83A0-A0CC-4DA0-80F4-A4780BF3D7AE}">
  <sheetPr>
    <tabColor rgb="FFFF0000"/>
  </sheetPr>
  <dimension ref="A1:J49"/>
  <sheetViews>
    <sheetView topLeftCell="A28" zoomScale="89" zoomScaleNormal="89" workbookViewId="0">
      <selection activeCell="A3" sqref="A3:F44"/>
    </sheetView>
  </sheetViews>
  <sheetFormatPr defaultColWidth="8.85546875" defaultRowHeight="12.75"/>
  <cols>
    <col min="1" max="1" width="6.28515625" style="1" customWidth="1"/>
    <col min="2" max="2" width="48.7109375" style="1" customWidth="1"/>
    <col min="3" max="3" width="37.85546875" style="1" customWidth="1"/>
    <col min="4" max="4" width="18.7109375" style="1" customWidth="1"/>
    <col min="5" max="5" width="18.7109375" style="14" customWidth="1"/>
    <col min="6" max="6" width="26.7109375" style="17" customWidth="1"/>
    <col min="7" max="7" width="20.7109375" style="17" customWidth="1"/>
    <col min="8" max="8" width="18.7109375" style="17" customWidth="1"/>
    <col min="9" max="9" width="26.7109375" style="17" customWidth="1"/>
    <col min="10" max="10" width="14.5703125" style="488" bestFit="1" customWidth="1"/>
    <col min="11" max="16384" width="8.85546875" style="1"/>
  </cols>
  <sheetData>
    <row r="1" spans="1:10" ht="15.75">
      <c r="A1" s="4" t="s">
        <v>718</v>
      </c>
      <c r="B1" s="4"/>
      <c r="C1" s="4"/>
    </row>
    <row r="3" spans="1:10" ht="18.600000000000001" customHeight="1">
      <c r="A3" s="2096" t="s">
        <v>0</v>
      </c>
      <c r="B3" s="2097" t="s">
        <v>1</v>
      </c>
      <c r="C3" s="2097" t="s">
        <v>2</v>
      </c>
      <c r="D3" s="2096" t="s">
        <v>605</v>
      </c>
      <c r="E3" s="2096"/>
      <c r="F3" s="2096"/>
      <c r="G3" s="2084" t="s">
        <v>6</v>
      </c>
      <c r="H3" s="2084" t="s">
        <v>606</v>
      </c>
      <c r="I3" s="2084"/>
    </row>
    <row r="4" spans="1:10" ht="31.9" customHeight="1">
      <c r="A4" s="2096"/>
      <c r="B4" s="2097"/>
      <c r="C4" s="2097"/>
      <c r="D4" s="421" t="s">
        <v>3</v>
      </c>
      <c r="E4" s="53" t="s">
        <v>4</v>
      </c>
      <c r="F4" s="53" t="s">
        <v>5</v>
      </c>
      <c r="G4" s="2084"/>
      <c r="H4" s="53" t="s">
        <v>4</v>
      </c>
      <c r="I4" s="53" t="s">
        <v>5</v>
      </c>
    </row>
    <row r="5" spans="1:10" s="17" customFormat="1">
      <c r="A5" s="15">
        <v>1</v>
      </c>
      <c r="B5" s="15">
        <v>2</v>
      </c>
      <c r="C5" s="15">
        <v>3</v>
      </c>
      <c r="D5" s="15">
        <v>4</v>
      </c>
      <c r="E5" s="15">
        <v>5</v>
      </c>
      <c r="F5" s="15">
        <v>6</v>
      </c>
      <c r="G5" s="15">
        <v>7</v>
      </c>
      <c r="H5" s="15">
        <v>8</v>
      </c>
      <c r="I5" s="15">
        <v>9</v>
      </c>
      <c r="J5" s="1411"/>
    </row>
    <row r="6" spans="1:10" s="13" customFormat="1" ht="18" customHeight="1">
      <c r="A6" s="6"/>
      <c r="B6" s="6"/>
      <c r="C6" s="6"/>
      <c r="D6" s="6"/>
      <c r="E6" s="7"/>
      <c r="F6" s="6"/>
      <c r="G6" s="6"/>
      <c r="H6" s="6"/>
      <c r="I6" s="6"/>
      <c r="J6" s="1412"/>
    </row>
    <row r="7" spans="1:10" s="13" customFormat="1" ht="18" customHeight="1">
      <c r="A7" s="19" t="s">
        <v>5136</v>
      </c>
      <c r="B7" s="20"/>
      <c r="C7" s="20"/>
      <c r="D7" s="20"/>
      <c r="E7" s="21"/>
      <c r="F7" s="20"/>
      <c r="G7" s="20"/>
      <c r="H7" s="20"/>
      <c r="I7" s="22"/>
      <c r="J7" s="1412"/>
    </row>
    <row r="8" spans="1:10" s="2" customFormat="1" ht="25.5">
      <c r="A8" s="54">
        <v>1</v>
      </c>
      <c r="B8" s="9" t="s">
        <v>426</v>
      </c>
      <c r="C8" s="9" t="s">
        <v>5137</v>
      </c>
      <c r="D8" s="53" t="s">
        <v>5138</v>
      </c>
      <c r="E8" s="1038">
        <v>100</v>
      </c>
      <c r="F8" s="1039">
        <f>SUM(F9:F22)</f>
        <v>11836753600</v>
      </c>
      <c r="G8" s="1037" t="s">
        <v>13</v>
      </c>
      <c r="H8" s="1038">
        <v>100</v>
      </c>
      <c r="I8" s="1039">
        <f>SUM(I9:I22)</f>
        <v>11836753600</v>
      </c>
      <c r="J8" s="1413"/>
    </row>
    <row r="9" spans="1:10" s="13" customFormat="1" ht="25.5">
      <c r="A9" s="54"/>
      <c r="B9" s="8" t="s">
        <v>234</v>
      </c>
      <c r="C9" s="10" t="s">
        <v>168</v>
      </c>
      <c r="D9" s="12" t="s">
        <v>5139</v>
      </c>
      <c r="E9" s="12" t="s">
        <v>5140</v>
      </c>
      <c r="F9" s="42">
        <v>34400000</v>
      </c>
      <c r="G9" s="10" t="s">
        <v>13</v>
      </c>
      <c r="H9" s="12" t="s">
        <v>5140</v>
      </c>
      <c r="I9" s="42">
        <v>34400000</v>
      </c>
      <c r="J9" s="1412"/>
    </row>
    <row r="10" spans="1:10" s="13" customFormat="1" ht="51">
      <c r="A10" s="54"/>
      <c r="B10" s="8" t="s">
        <v>5141</v>
      </c>
      <c r="C10" s="10" t="s">
        <v>1236</v>
      </c>
      <c r="D10" s="12" t="s">
        <v>5142</v>
      </c>
      <c r="E10" s="12" t="s">
        <v>5143</v>
      </c>
      <c r="F10" s="42">
        <v>1310425000</v>
      </c>
      <c r="G10" s="10" t="s">
        <v>13</v>
      </c>
      <c r="H10" s="12" t="s">
        <v>5143</v>
      </c>
      <c r="I10" s="42">
        <v>1310425000</v>
      </c>
      <c r="J10" s="1412"/>
    </row>
    <row r="11" spans="1:10" s="13" customFormat="1" ht="51">
      <c r="A11" s="54"/>
      <c r="B11" s="8" t="s">
        <v>2789</v>
      </c>
      <c r="C11" s="10" t="s">
        <v>5144</v>
      </c>
      <c r="D11" s="12" t="s">
        <v>5142</v>
      </c>
      <c r="E11" s="12" t="s">
        <v>5145</v>
      </c>
      <c r="F11" s="42">
        <v>9350000</v>
      </c>
      <c r="G11" s="10" t="s">
        <v>13</v>
      </c>
      <c r="H11" s="12" t="s">
        <v>5145</v>
      </c>
      <c r="I11" s="42">
        <v>9350000</v>
      </c>
      <c r="J11" s="1412"/>
    </row>
    <row r="12" spans="1:10" s="13" customFormat="1" ht="25.5">
      <c r="A12" s="54"/>
      <c r="B12" s="8" t="s">
        <v>5146</v>
      </c>
      <c r="C12" s="10" t="s">
        <v>5147</v>
      </c>
      <c r="D12" s="12" t="s">
        <v>5139</v>
      </c>
      <c r="E12" s="12" t="s">
        <v>5148</v>
      </c>
      <c r="F12" s="42">
        <v>275000000</v>
      </c>
      <c r="G12" s="10" t="s">
        <v>13</v>
      </c>
      <c r="H12" s="12" t="s">
        <v>5148</v>
      </c>
      <c r="I12" s="42">
        <v>275000000</v>
      </c>
      <c r="J12" s="1412"/>
    </row>
    <row r="13" spans="1:10" s="13" customFormat="1" ht="38.25">
      <c r="A13" s="54"/>
      <c r="B13" s="8" t="s">
        <v>5149</v>
      </c>
      <c r="C13" s="10" t="s">
        <v>5150</v>
      </c>
      <c r="D13" s="12" t="s">
        <v>5139</v>
      </c>
      <c r="E13" s="12" t="s">
        <v>5151</v>
      </c>
      <c r="F13" s="42">
        <v>480600000</v>
      </c>
      <c r="G13" s="10" t="s">
        <v>13</v>
      </c>
      <c r="H13" s="12" t="s">
        <v>5151</v>
      </c>
      <c r="I13" s="42">
        <v>480600000</v>
      </c>
      <c r="J13" s="1412"/>
    </row>
    <row r="14" spans="1:10" s="13" customFormat="1" ht="25.5">
      <c r="A14" s="54"/>
      <c r="B14" s="8" t="s">
        <v>5152</v>
      </c>
      <c r="C14" s="10" t="s">
        <v>5153</v>
      </c>
      <c r="D14" s="12" t="s">
        <v>5139</v>
      </c>
      <c r="E14" s="12" t="s">
        <v>5154</v>
      </c>
      <c r="F14" s="1414">
        <v>1515275000</v>
      </c>
      <c r="G14" s="10" t="s">
        <v>13</v>
      </c>
      <c r="H14" s="12" t="s">
        <v>5154</v>
      </c>
      <c r="I14" s="1414">
        <v>1515275000</v>
      </c>
      <c r="J14" s="1415"/>
    </row>
    <row r="15" spans="1:10" s="13" customFormat="1" ht="25.5">
      <c r="A15" s="54"/>
      <c r="B15" s="8" t="s">
        <v>10</v>
      </c>
      <c r="C15" s="10" t="s">
        <v>173</v>
      </c>
      <c r="D15" s="12" t="s">
        <v>5139</v>
      </c>
      <c r="E15" s="12" t="s">
        <v>3001</v>
      </c>
      <c r="F15" s="1414">
        <v>433200500</v>
      </c>
      <c r="G15" s="10" t="s">
        <v>13</v>
      </c>
      <c r="H15" s="12" t="s">
        <v>3001</v>
      </c>
      <c r="I15" s="1414">
        <v>433200500</v>
      </c>
      <c r="J15" s="1415"/>
    </row>
    <row r="16" spans="1:10" s="13" customFormat="1" ht="25.5">
      <c r="A16" s="54"/>
      <c r="B16" s="8" t="s">
        <v>11</v>
      </c>
      <c r="C16" s="10" t="s">
        <v>1239</v>
      </c>
      <c r="D16" s="12" t="s">
        <v>5139</v>
      </c>
      <c r="E16" s="12" t="s">
        <v>5155</v>
      </c>
      <c r="F16" s="1414">
        <v>1020000000</v>
      </c>
      <c r="G16" s="10" t="s">
        <v>13</v>
      </c>
      <c r="H16" s="12" t="s">
        <v>5155</v>
      </c>
      <c r="I16" s="1414">
        <v>1020000000</v>
      </c>
      <c r="J16" s="1415"/>
    </row>
    <row r="17" spans="1:10" s="2" customFormat="1" ht="25.5">
      <c r="A17" s="54"/>
      <c r="B17" s="8" t="s">
        <v>384</v>
      </c>
      <c r="C17" s="10" t="s">
        <v>1241</v>
      </c>
      <c r="D17" s="12" t="s">
        <v>5139</v>
      </c>
      <c r="E17" s="12" t="s">
        <v>5156</v>
      </c>
      <c r="F17" s="1414">
        <v>545633100</v>
      </c>
      <c r="G17" s="10" t="s">
        <v>13</v>
      </c>
      <c r="H17" s="12" t="s">
        <v>5156</v>
      </c>
      <c r="I17" s="1414">
        <v>545633100</v>
      </c>
      <c r="J17" s="1415"/>
    </row>
    <row r="18" spans="1:10" s="13" customFormat="1" ht="25.5">
      <c r="A18" s="54"/>
      <c r="B18" s="8" t="s">
        <v>12</v>
      </c>
      <c r="C18" s="10" t="s">
        <v>182</v>
      </c>
      <c r="D18" s="12" t="s">
        <v>5139</v>
      </c>
      <c r="E18" s="12" t="s">
        <v>5157</v>
      </c>
      <c r="F18" s="1414">
        <v>500000000</v>
      </c>
      <c r="G18" s="10" t="s">
        <v>13</v>
      </c>
      <c r="H18" s="12" t="s">
        <v>5157</v>
      </c>
      <c r="I18" s="1414">
        <v>500000000</v>
      </c>
      <c r="J18" s="1415"/>
    </row>
    <row r="19" spans="1:10" s="13" customFormat="1" ht="25.5">
      <c r="A19" s="54"/>
      <c r="B19" s="8" t="s">
        <v>5158</v>
      </c>
      <c r="C19" s="10" t="s">
        <v>5159</v>
      </c>
      <c r="D19" s="12" t="s">
        <v>5139</v>
      </c>
      <c r="E19" s="12" t="s">
        <v>5160</v>
      </c>
      <c r="F19" s="1414">
        <v>70595000</v>
      </c>
      <c r="G19" s="10" t="s">
        <v>13</v>
      </c>
      <c r="H19" s="12" t="s">
        <v>5160</v>
      </c>
      <c r="I19" s="1414">
        <v>70595000</v>
      </c>
      <c r="J19" s="1415"/>
    </row>
    <row r="20" spans="1:10" s="13" customFormat="1" ht="51">
      <c r="A20" s="54"/>
      <c r="B20" s="8" t="s">
        <v>5161</v>
      </c>
      <c r="C20" s="10" t="s">
        <v>348</v>
      </c>
      <c r="D20" s="12" t="s">
        <v>5162</v>
      </c>
      <c r="E20" s="12" t="s">
        <v>5163</v>
      </c>
      <c r="F20" s="1414">
        <v>612050000</v>
      </c>
      <c r="G20" s="10" t="s">
        <v>13</v>
      </c>
      <c r="H20" s="12" t="s">
        <v>5163</v>
      </c>
      <c r="I20" s="1414">
        <v>612050000</v>
      </c>
      <c r="J20" s="1415"/>
    </row>
    <row r="21" spans="1:10" s="13" customFormat="1" ht="25.5">
      <c r="A21" s="54"/>
      <c r="B21" s="8" t="s">
        <v>235</v>
      </c>
      <c r="C21" s="10" t="s">
        <v>5164</v>
      </c>
      <c r="D21" s="12" t="s">
        <v>5139</v>
      </c>
      <c r="E21" s="12" t="s">
        <v>5163</v>
      </c>
      <c r="F21" s="1414">
        <v>4318875000</v>
      </c>
      <c r="G21" s="10" t="s">
        <v>13</v>
      </c>
      <c r="H21" s="12" t="s">
        <v>5163</v>
      </c>
      <c r="I21" s="1414">
        <v>4318875000</v>
      </c>
      <c r="J21" s="1415"/>
    </row>
    <row r="22" spans="1:10" s="13" customFormat="1" ht="38.25">
      <c r="A22" s="54"/>
      <c r="B22" s="8" t="s">
        <v>5165</v>
      </c>
      <c r="C22" s="10" t="s">
        <v>1249</v>
      </c>
      <c r="D22" s="12" t="s">
        <v>5166</v>
      </c>
      <c r="E22" s="12" t="s">
        <v>4526</v>
      </c>
      <c r="F22" s="1414">
        <v>711350000</v>
      </c>
      <c r="G22" s="10" t="s">
        <v>13</v>
      </c>
      <c r="H22" s="12" t="s">
        <v>4526</v>
      </c>
      <c r="I22" s="1414">
        <v>711350000</v>
      </c>
      <c r="J22" s="1415"/>
    </row>
    <row r="23" spans="1:10" s="13" customFormat="1" ht="25.5">
      <c r="A23" s="54">
        <v>2</v>
      </c>
      <c r="B23" s="9" t="s">
        <v>5167</v>
      </c>
      <c r="C23" s="9" t="s">
        <v>5168</v>
      </c>
      <c r="D23" s="53" t="s">
        <v>5138</v>
      </c>
      <c r="E23" s="1038">
        <v>100</v>
      </c>
      <c r="F23" s="1416">
        <f>SUM(F24:F32)</f>
        <v>2657000000</v>
      </c>
      <c r="G23" s="1417" t="s">
        <v>13</v>
      </c>
      <c r="H23" s="1038">
        <v>100</v>
      </c>
      <c r="I23" s="1416">
        <f>SUM(I24:I32)</f>
        <v>2657000000</v>
      </c>
      <c r="J23" s="1418"/>
    </row>
    <row r="24" spans="1:10" s="13" customFormat="1" ht="25.5">
      <c r="A24" s="54"/>
      <c r="B24" s="8" t="s">
        <v>5169</v>
      </c>
      <c r="C24" s="10" t="s">
        <v>1381</v>
      </c>
      <c r="D24" s="12" t="s">
        <v>5139</v>
      </c>
      <c r="E24" s="213" t="s">
        <v>5170</v>
      </c>
      <c r="F24" s="1419">
        <v>0</v>
      </c>
      <c r="G24" s="209" t="s">
        <v>13</v>
      </c>
      <c r="H24" s="213" t="s">
        <v>5170</v>
      </c>
      <c r="I24" s="1419">
        <v>0</v>
      </c>
      <c r="J24" s="1420"/>
    </row>
    <row r="25" spans="1:10" s="13" customFormat="1" ht="38.25">
      <c r="A25" s="54"/>
      <c r="B25" s="8" t="s">
        <v>5171</v>
      </c>
      <c r="C25" s="10" t="s">
        <v>5172</v>
      </c>
      <c r="D25" s="12" t="s">
        <v>5173</v>
      </c>
      <c r="E25" s="12" t="s">
        <v>5174</v>
      </c>
      <c r="F25" s="1414">
        <v>200000000</v>
      </c>
      <c r="G25" s="10" t="s">
        <v>13</v>
      </c>
      <c r="H25" s="12" t="s">
        <v>5174</v>
      </c>
      <c r="I25" s="1414">
        <v>200000000</v>
      </c>
      <c r="J25" s="1415"/>
    </row>
    <row r="26" spans="1:10" s="2" customFormat="1" ht="25.5">
      <c r="A26" s="54"/>
      <c r="B26" s="8" t="s">
        <v>239</v>
      </c>
      <c r="C26" s="10" t="s">
        <v>202</v>
      </c>
      <c r="D26" s="12" t="s">
        <v>5139</v>
      </c>
      <c r="E26" s="12" t="s">
        <v>5175</v>
      </c>
      <c r="F26" s="1414">
        <v>200000000</v>
      </c>
      <c r="G26" s="10" t="s">
        <v>13</v>
      </c>
      <c r="H26" s="12" t="s">
        <v>5175</v>
      </c>
      <c r="I26" s="1414">
        <v>200000000</v>
      </c>
      <c r="J26" s="1415"/>
    </row>
    <row r="27" spans="1:10" s="13" customFormat="1" ht="38.25">
      <c r="A27" s="54"/>
      <c r="B27" s="8" t="s">
        <v>5176</v>
      </c>
      <c r="C27" s="10" t="s">
        <v>5177</v>
      </c>
      <c r="D27" s="12" t="s">
        <v>5173</v>
      </c>
      <c r="E27" s="12" t="s">
        <v>5178</v>
      </c>
      <c r="F27" s="1414">
        <v>400000000</v>
      </c>
      <c r="G27" s="10" t="s">
        <v>13</v>
      </c>
      <c r="H27" s="12" t="s">
        <v>5178</v>
      </c>
      <c r="I27" s="1414">
        <v>400000000</v>
      </c>
      <c r="J27" s="1415"/>
    </row>
    <row r="28" spans="1:10" s="13" customFormat="1" ht="25.5">
      <c r="A28" s="54"/>
      <c r="B28" s="8" t="s">
        <v>5179</v>
      </c>
      <c r="C28" s="10" t="s">
        <v>358</v>
      </c>
      <c r="D28" s="12" t="s">
        <v>5139</v>
      </c>
      <c r="E28" s="12" t="s">
        <v>5180</v>
      </c>
      <c r="F28" s="1414">
        <v>200000000</v>
      </c>
      <c r="G28" s="10" t="s">
        <v>13</v>
      </c>
      <c r="H28" s="12" t="s">
        <v>5180</v>
      </c>
      <c r="I28" s="1414">
        <v>200000000</v>
      </c>
      <c r="J28" s="1415"/>
    </row>
    <row r="29" spans="1:10" s="13" customFormat="1" ht="38.25">
      <c r="A29" s="54"/>
      <c r="B29" s="8" t="s">
        <v>5181</v>
      </c>
      <c r="C29" s="10" t="s">
        <v>5182</v>
      </c>
      <c r="D29" s="12" t="s">
        <v>5173</v>
      </c>
      <c r="E29" s="12" t="s">
        <v>5183</v>
      </c>
      <c r="F29" s="1414">
        <v>157000000</v>
      </c>
      <c r="G29" s="10" t="s">
        <v>13</v>
      </c>
      <c r="H29" s="12" t="s">
        <v>5183</v>
      </c>
      <c r="I29" s="1414">
        <v>157000000</v>
      </c>
      <c r="J29" s="1415"/>
    </row>
    <row r="30" spans="1:10" s="13" customFormat="1" ht="25.5">
      <c r="A30" s="54"/>
      <c r="B30" s="8" t="s">
        <v>2829</v>
      </c>
      <c r="C30" s="10" t="s">
        <v>362</v>
      </c>
      <c r="D30" s="12" t="s">
        <v>5139</v>
      </c>
      <c r="E30" s="12" t="s">
        <v>5184</v>
      </c>
      <c r="F30" s="1414">
        <v>1500000000</v>
      </c>
      <c r="G30" s="10" t="s">
        <v>13</v>
      </c>
      <c r="H30" s="12" t="s">
        <v>5184</v>
      </c>
      <c r="I30" s="1414">
        <v>1500000000</v>
      </c>
      <c r="J30" s="1415"/>
    </row>
    <row r="31" spans="1:10" s="13" customFormat="1" ht="38.25">
      <c r="A31" s="54"/>
      <c r="B31" s="8" t="s">
        <v>5185</v>
      </c>
      <c r="C31" s="10" t="s">
        <v>5186</v>
      </c>
      <c r="D31" s="12" t="s">
        <v>5173</v>
      </c>
      <c r="E31" s="12" t="s">
        <v>5187</v>
      </c>
      <c r="F31" s="1414">
        <v>0</v>
      </c>
      <c r="G31" s="10" t="s">
        <v>13</v>
      </c>
      <c r="H31" s="12" t="s">
        <v>5187</v>
      </c>
      <c r="I31" s="1414">
        <v>0</v>
      </c>
      <c r="J31" s="1415"/>
    </row>
    <row r="32" spans="1:10" s="13" customFormat="1" ht="25.5">
      <c r="A32" s="54"/>
      <c r="B32" s="8" t="s">
        <v>5188</v>
      </c>
      <c r="C32" s="10" t="s">
        <v>4316</v>
      </c>
      <c r="D32" s="12" t="s">
        <v>5139</v>
      </c>
      <c r="E32" s="12" t="s">
        <v>5180</v>
      </c>
      <c r="F32" s="1414">
        <v>0</v>
      </c>
      <c r="G32" s="10" t="s">
        <v>13</v>
      </c>
      <c r="H32" s="12" t="s">
        <v>5180</v>
      </c>
      <c r="I32" s="1414">
        <v>0</v>
      </c>
      <c r="J32" s="500"/>
    </row>
    <row r="33" spans="1:10" s="2" customFormat="1">
      <c r="A33" s="54">
        <v>3</v>
      </c>
      <c r="B33" s="9" t="s">
        <v>5189</v>
      </c>
      <c r="C33" s="9" t="s">
        <v>5190</v>
      </c>
      <c r="D33" s="53" t="s">
        <v>5138</v>
      </c>
      <c r="E33" s="1038">
        <v>100</v>
      </c>
      <c r="F33" s="1416">
        <f>SUM(F34)</f>
        <v>1325300000</v>
      </c>
      <c r="G33" s="1417" t="s">
        <v>13</v>
      </c>
      <c r="H33" s="1038">
        <v>100</v>
      </c>
      <c r="I33" s="1416">
        <f>SUM(I34)</f>
        <v>1325300000</v>
      </c>
      <c r="J33" s="1421"/>
    </row>
    <row r="34" spans="1:10" s="13" customFormat="1" ht="51">
      <c r="A34" s="54"/>
      <c r="B34" s="444" t="s">
        <v>5191</v>
      </c>
      <c r="C34" s="10" t="s">
        <v>217</v>
      </c>
      <c r="D34" s="12" t="s">
        <v>5139</v>
      </c>
      <c r="E34" s="12" t="s">
        <v>5192</v>
      </c>
      <c r="F34" s="1414">
        <v>1325300000</v>
      </c>
      <c r="G34" s="10" t="s">
        <v>13</v>
      </c>
      <c r="H34" s="12" t="s">
        <v>5192</v>
      </c>
      <c r="I34" s="1414">
        <v>1325300000</v>
      </c>
      <c r="J34" s="1415"/>
    </row>
    <row r="35" spans="1:10" s="13" customFormat="1" ht="25.5">
      <c r="A35" s="54">
        <v>4</v>
      </c>
      <c r="B35" s="9" t="s">
        <v>5193</v>
      </c>
      <c r="C35" s="9" t="s">
        <v>5194</v>
      </c>
      <c r="D35" s="53" t="s">
        <v>5138</v>
      </c>
      <c r="E35" s="1038">
        <v>100</v>
      </c>
      <c r="F35" s="1416">
        <f>SUM(F36)</f>
        <v>254354100</v>
      </c>
      <c r="G35" s="1417" t="s">
        <v>13</v>
      </c>
      <c r="H35" s="1038">
        <v>100</v>
      </c>
      <c r="I35" s="1416">
        <f>SUM(I36)</f>
        <v>254354100</v>
      </c>
      <c r="J35" s="1418"/>
    </row>
    <row r="36" spans="1:10" s="13" customFormat="1" ht="38.25">
      <c r="A36" s="54"/>
      <c r="B36" s="444" t="s">
        <v>5195</v>
      </c>
      <c r="C36" s="10" t="s">
        <v>5196</v>
      </c>
      <c r="D36" s="12" t="s">
        <v>5166</v>
      </c>
      <c r="E36" s="12" t="s">
        <v>5197</v>
      </c>
      <c r="F36" s="1414">
        <v>254354100</v>
      </c>
      <c r="G36" s="10" t="s">
        <v>13</v>
      </c>
      <c r="H36" s="12" t="s">
        <v>5197</v>
      </c>
      <c r="I36" s="1414">
        <v>254354100</v>
      </c>
      <c r="J36" s="1415"/>
    </row>
    <row r="37" spans="1:10" s="13" customFormat="1" ht="25.5">
      <c r="A37" s="54">
        <v>5</v>
      </c>
      <c r="B37" s="9" t="s">
        <v>5198</v>
      </c>
      <c r="C37" s="9" t="s">
        <v>5199</v>
      </c>
      <c r="D37" s="53" t="s">
        <v>5138</v>
      </c>
      <c r="E37" s="1038">
        <v>100</v>
      </c>
      <c r="F37" s="1416">
        <f>SUM(F38:F44)</f>
        <v>39707582000</v>
      </c>
      <c r="G37" s="1417" t="s">
        <v>13</v>
      </c>
      <c r="H37" s="1038">
        <v>100</v>
      </c>
      <c r="I37" s="1416">
        <f>SUM(I38:I44)</f>
        <v>39707582000</v>
      </c>
      <c r="J37" s="1418"/>
    </row>
    <row r="38" spans="1:10" s="13" customFormat="1" ht="25.5">
      <c r="A38" s="54"/>
      <c r="B38" s="8" t="s">
        <v>5200</v>
      </c>
      <c r="C38" s="10" t="s">
        <v>5201</v>
      </c>
      <c r="D38" s="12" t="s">
        <v>5139</v>
      </c>
      <c r="E38" s="1422" t="s">
        <v>5202</v>
      </c>
      <c r="F38" s="1036">
        <v>11899060000</v>
      </c>
      <c r="G38" s="10" t="s">
        <v>13</v>
      </c>
      <c r="H38" s="1422" t="s">
        <v>5202</v>
      </c>
      <c r="I38" s="1036">
        <v>11899060000</v>
      </c>
      <c r="J38" s="1415"/>
    </row>
    <row r="39" spans="1:10" s="13" customFormat="1" ht="38.25">
      <c r="A39" s="54"/>
      <c r="B39" s="8" t="s">
        <v>5203</v>
      </c>
      <c r="C39" s="10" t="s">
        <v>5204</v>
      </c>
      <c r="D39" s="12" t="s">
        <v>5205</v>
      </c>
      <c r="E39" s="1422" t="s">
        <v>4526</v>
      </c>
      <c r="F39" s="1036">
        <v>5169600000</v>
      </c>
      <c r="G39" s="10" t="s">
        <v>13</v>
      </c>
      <c r="H39" s="1422" t="s">
        <v>4526</v>
      </c>
      <c r="I39" s="1036">
        <v>5169600000</v>
      </c>
      <c r="J39" s="1415"/>
    </row>
    <row r="40" spans="1:10" s="13" customFormat="1" ht="38.25">
      <c r="A40" s="54"/>
      <c r="B40" s="8" t="s">
        <v>5206</v>
      </c>
      <c r="C40" s="10" t="s">
        <v>5207</v>
      </c>
      <c r="D40" s="12" t="s">
        <v>5208</v>
      </c>
      <c r="E40" s="12" t="s">
        <v>5209</v>
      </c>
      <c r="F40" s="1414">
        <v>2551653000</v>
      </c>
      <c r="G40" s="10" t="s">
        <v>13</v>
      </c>
      <c r="H40" s="12" t="s">
        <v>5209</v>
      </c>
      <c r="I40" s="1414">
        <v>2551653000</v>
      </c>
      <c r="J40" s="1423"/>
    </row>
    <row r="41" spans="1:10" s="13" customFormat="1" ht="38.25">
      <c r="A41" s="54"/>
      <c r="B41" s="8" t="s">
        <v>5210</v>
      </c>
      <c r="C41" s="10" t="s">
        <v>5211</v>
      </c>
      <c r="D41" s="12" t="s">
        <v>5212</v>
      </c>
      <c r="E41" s="1422" t="s">
        <v>4526</v>
      </c>
      <c r="F41" s="1036">
        <v>15246505000</v>
      </c>
      <c r="G41" s="10" t="s">
        <v>13</v>
      </c>
      <c r="H41" s="1422" t="s">
        <v>4526</v>
      </c>
      <c r="I41" s="1036">
        <v>15246505000</v>
      </c>
      <c r="J41" s="1423"/>
    </row>
    <row r="42" spans="1:10" s="13" customFormat="1" ht="25.5">
      <c r="A42" s="54"/>
      <c r="B42" s="8" t="s">
        <v>5213</v>
      </c>
      <c r="C42" s="10" t="s">
        <v>5201</v>
      </c>
      <c r="D42" s="12" t="s">
        <v>5139</v>
      </c>
      <c r="E42" s="12" t="s">
        <v>5214</v>
      </c>
      <c r="F42" s="1414">
        <v>3315610000</v>
      </c>
      <c r="G42" s="10" t="s">
        <v>13</v>
      </c>
      <c r="H42" s="12" t="s">
        <v>5214</v>
      </c>
      <c r="I42" s="1414">
        <v>3315610000</v>
      </c>
      <c r="J42" s="1423"/>
    </row>
    <row r="43" spans="1:10" s="13" customFormat="1" ht="25.5">
      <c r="A43" s="54"/>
      <c r="B43" s="8" t="s">
        <v>5215</v>
      </c>
      <c r="C43" s="10" t="s">
        <v>5216</v>
      </c>
      <c r="D43" s="12" t="s">
        <v>5139</v>
      </c>
      <c r="E43" s="12" t="s">
        <v>5217</v>
      </c>
      <c r="F43" s="1414">
        <v>1083754000</v>
      </c>
      <c r="G43" s="10" t="s">
        <v>13</v>
      </c>
      <c r="H43" s="12" t="s">
        <v>5217</v>
      </c>
      <c r="I43" s="1414">
        <v>1083754000</v>
      </c>
      <c r="J43" s="1423"/>
    </row>
    <row r="44" spans="1:10" s="13" customFormat="1" ht="39" thickBot="1">
      <c r="A44" s="54"/>
      <c r="B44" s="8" t="s">
        <v>5218</v>
      </c>
      <c r="C44" s="10" t="s">
        <v>5219</v>
      </c>
      <c r="D44" s="12" t="s">
        <v>5139</v>
      </c>
      <c r="E44" s="12" t="s">
        <v>4526</v>
      </c>
      <c r="F44" s="1414">
        <v>441400000</v>
      </c>
      <c r="G44" s="10" t="s">
        <v>13</v>
      </c>
      <c r="H44" s="12" t="s">
        <v>4526</v>
      </c>
      <c r="I44" s="1414">
        <v>441400000</v>
      </c>
      <c r="J44" s="1423"/>
    </row>
    <row r="45" spans="1:10" s="13" customFormat="1" ht="18" customHeight="1" thickTop="1">
      <c r="A45" s="2114" t="s">
        <v>9</v>
      </c>
      <c r="B45" s="2115"/>
      <c r="C45" s="2115"/>
      <c r="D45" s="2115"/>
      <c r="E45" s="2116"/>
      <c r="F45" s="1040">
        <f>F8</f>
        <v>11836753600</v>
      </c>
      <c r="G45" s="1041" t="s">
        <v>13</v>
      </c>
      <c r="H45" s="1042"/>
      <c r="I45" s="1040">
        <f>I8</f>
        <v>11836753600</v>
      </c>
      <c r="J45" s="489"/>
    </row>
    <row r="46" spans="1:10" s="13" customFormat="1">
      <c r="E46" s="16"/>
      <c r="J46" s="489"/>
    </row>
    <row r="47" spans="1:10" s="13" customFormat="1">
      <c r="E47" s="16"/>
      <c r="J47" s="489"/>
    </row>
    <row r="48" spans="1:10" s="13" customFormat="1">
      <c r="E48" s="16"/>
      <c r="J48" s="489"/>
    </row>
    <row r="49" spans="5:10" s="13" customFormat="1">
      <c r="E49" s="16"/>
      <c r="J49" s="489"/>
    </row>
  </sheetData>
  <mergeCells count="7">
    <mergeCell ref="G3:G4"/>
    <mergeCell ref="H3:I3"/>
    <mergeCell ref="A45:E45"/>
    <mergeCell ref="A3:A4"/>
    <mergeCell ref="B3:B4"/>
    <mergeCell ref="C3:C4"/>
    <mergeCell ref="D3:F3"/>
  </mergeCells>
  <pageMargins left="0.78740157480314965" right="0.78740157480314965" top="0.98425196850393704" bottom="0.78740157480314965" header="0.31496062992125984" footer="0.31496062992125984"/>
  <pageSetup paperSize="10000" scale="65" orientation="landscape" horizontalDpi="4294967292" verticalDpi="0" r:id="rId1"/>
  <headerFooter>
    <oddFooter>&amp;L&amp;"-,Bold"&amp;12&amp;K03-024&amp;N RKPD Prov. Jambi Tahun 2019</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4289A5-1735-427E-B701-3DF29DB0DCEA}">
  <sheetPr>
    <tabColor rgb="FF00B050"/>
  </sheetPr>
  <dimension ref="A1:I60"/>
  <sheetViews>
    <sheetView topLeftCell="A35" zoomScale="80" zoomScaleNormal="80" zoomScalePageLayoutView="147" workbookViewId="0">
      <selection activeCell="A3" sqref="A3:F56"/>
    </sheetView>
  </sheetViews>
  <sheetFormatPr defaultColWidth="8.85546875" defaultRowHeight="12.75"/>
  <cols>
    <col min="1" max="1" width="6.28515625" style="425" customWidth="1"/>
    <col min="2" max="2" width="48.7109375" style="425" customWidth="1"/>
    <col min="3" max="3" width="37.85546875" style="425" customWidth="1"/>
    <col min="4" max="4" width="18.7109375" style="425" customWidth="1"/>
    <col min="5" max="5" width="18.7109375" style="16" customWidth="1"/>
    <col min="6" max="6" width="26.7109375" style="13" customWidth="1"/>
    <col min="7" max="7" width="20.7109375" style="13" customWidth="1"/>
    <col min="8" max="8" width="18.7109375" style="13" customWidth="1"/>
    <col min="9" max="9" width="26.7109375" style="13" customWidth="1"/>
    <col min="10" max="16384" width="8.85546875" style="425"/>
  </cols>
  <sheetData>
    <row r="1" spans="1:9" ht="15.75">
      <c r="A1" s="593" t="s">
        <v>718</v>
      </c>
      <c r="B1" s="593"/>
      <c r="C1" s="593"/>
    </row>
    <row r="3" spans="1:9" ht="18.600000000000001" customHeight="1">
      <c r="A3" s="2096" t="s">
        <v>0</v>
      </c>
      <c r="B3" s="2097" t="s">
        <v>1</v>
      </c>
      <c r="C3" s="2097" t="s">
        <v>2</v>
      </c>
      <c r="D3" s="2096" t="s">
        <v>605</v>
      </c>
      <c r="E3" s="2096"/>
      <c r="F3" s="2096"/>
      <c r="G3" s="2084" t="s">
        <v>6</v>
      </c>
      <c r="H3" s="2084" t="s">
        <v>606</v>
      </c>
      <c r="I3" s="2084"/>
    </row>
    <row r="4" spans="1:9" ht="32.1" customHeight="1">
      <c r="A4" s="2096"/>
      <c r="B4" s="2097"/>
      <c r="C4" s="2097"/>
      <c r="D4" s="421" t="s">
        <v>3</v>
      </c>
      <c r="E4" s="53" t="s">
        <v>4</v>
      </c>
      <c r="F4" s="53" t="s">
        <v>5</v>
      </c>
      <c r="G4" s="2084"/>
      <c r="H4" s="53" t="s">
        <v>4</v>
      </c>
      <c r="I4" s="53" t="s">
        <v>5</v>
      </c>
    </row>
    <row r="5" spans="1:9" s="13" customFormat="1">
      <c r="A5" s="280">
        <v>1</v>
      </c>
      <c r="B5" s="280">
        <v>2</v>
      </c>
      <c r="C5" s="280">
        <v>3</v>
      </c>
      <c r="D5" s="280">
        <v>4</v>
      </c>
      <c r="E5" s="280">
        <v>5</v>
      </c>
      <c r="F5" s="280">
        <v>6</v>
      </c>
      <c r="G5" s="280">
        <v>7</v>
      </c>
      <c r="H5" s="280">
        <v>8</v>
      </c>
      <c r="I5" s="280">
        <v>9</v>
      </c>
    </row>
    <row r="6" spans="1:9" s="13" customFormat="1" ht="18" customHeight="1">
      <c r="A6" s="6"/>
      <c r="B6" s="6"/>
      <c r="C6" s="6"/>
      <c r="D6" s="6"/>
      <c r="E6" s="7"/>
      <c r="F6" s="6"/>
      <c r="G6" s="6"/>
      <c r="H6" s="6"/>
      <c r="I6" s="6"/>
    </row>
    <row r="7" spans="1:9" s="13" customFormat="1" ht="18" customHeight="1">
      <c r="A7" s="38" t="s">
        <v>2930</v>
      </c>
      <c r="B7" s="36"/>
      <c r="C7" s="36"/>
      <c r="D7" s="37"/>
      <c r="E7" s="37"/>
      <c r="F7" s="36"/>
      <c r="G7" s="36"/>
      <c r="H7" s="36"/>
      <c r="I7" s="36"/>
    </row>
    <row r="8" spans="1:9" s="893" customFormat="1" ht="25.5">
      <c r="A8" s="53">
        <v>1</v>
      </c>
      <c r="B8" s="401" t="s">
        <v>2931</v>
      </c>
      <c r="C8" s="401" t="s">
        <v>2932</v>
      </c>
      <c r="D8" s="53"/>
      <c r="E8" s="53"/>
      <c r="F8" s="491">
        <f>SUM(F9:F22)</f>
        <v>2209200000</v>
      </c>
      <c r="G8" s="401"/>
      <c r="H8" s="53"/>
      <c r="I8" s="491">
        <f>SUM(I9:I22)</f>
        <v>2549700000</v>
      </c>
    </row>
    <row r="9" spans="1:9" s="895" customFormat="1" ht="20.100000000000001" customHeight="1">
      <c r="A9" s="12"/>
      <c r="B9" s="8" t="s">
        <v>167</v>
      </c>
      <c r="C9" s="408" t="s">
        <v>344</v>
      </c>
      <c r="D9" s="12" t="s">
        <v>8</v>
      </c>
      <c r="E9" s="12">
        <v>1</v>
      </c>
      <c r="F9" s="894">
        <v>7500000</v>
      </c>
      <c r="G9" s="408"/>
      <c r="H9" s="12">
        <v>1</v>
      </c>
      <c r="I9" s="894">
        <v>8600000</v>
      </c>
    </row>
    <row r="10" spans="1:9" s="895" customFormat="1" ht="25.5">
      <c r="A10" s="12"/>
      <c r="B10" s="8" t="s">
        <v>169</v>
      </c>
      <c r="C10" s="408" t="s">
        <v>170</v>
      </c>
      <c r="D10" s="12" t="s">
        <v>8</v>
      </c>
      <c r="E10" s="12">
        <v>1</v>
      </c>
      <c r="F10" s="894">
        <v>263000000</v>
      </c>
      <c r="G10" s="408"/>
      <c r="H10" s="12">
        <v>12</v>
      </c>
      <c r="I10" s="894">
        <v>345000000</v>
      </c>
    </row>
    <row r="11" spans="1:9" s="895" customFormat="1" ht="25.5">
      <c r="A11" s="12"/>
      <c r="B11" s="8" t="s">
        <v>2933</v>
      </c>
      <c r="C11" s="408" t="s">
        <v>2934</v>
      </c>
      <c r="D11" s="12" t="s">
        <v>8</v>
      </c>
      <c r="E11" s="12">
        <v>18</v>
      </c>
      <c r="F11" s="894">
        <v>3500000</v>
      </c>
      <c r="G11" s="408"/>
      <c r="H11" s="12">
        <v>18</v>
      </c>
      <c r="I11" s="894">
        <v>4700000</v>
      </c>
    </row>
    <row r="12" spans="1:9" s="895" customFormat="1" ht="25.5">
      <c r="A12" s="12"/>
      <c r="B12" s="8" t="s">
        <v>2791</v>
      </c>
      <c r="C12" s="408" t="s">
        <v>2935</v>
      </c>
      <c r="D12" s="12" t="s">
        <v>8</v>
      </c>
      <c r="E12" s="12">
        <v>12</v>
      </c>
      <c r="F12" s="894">
        <v>85000000</v>
      </c>
      <c r="G12" s="408"/>
      <c r="H12" s="12">
        <v>12</v>
      </c>
      <c r="I12" s="894">
        <v>95000000</v>
      </c>
    </row>
    <row r="13" spans="1:9" s="895" customFormat="1" ht="25.5">
      <c r="A13" s="12"/>
      <c r="B13" s="8" t="s">
        <v>2936</v>
      </c>
      <c r="C13" s="408" t="s">
        <v>2937</v>
      </c>
      <c r="D13" s="12" t="s">
        <v>8</v>
      </c>
      <c r="E13" s="12">
        <v>17</v>
      </c>
      <c r="F13" s="894">
        <v>365000000</v>
      </c>
      <c r="G13" s="408"/>
      <c r="H13" s="12">
        <v>687</v>
      </c>
      <c r="I13" s="894">
        <v>375000000</v>
      </c>
    </row>
    <row r="14" spans="1:9" s="895" customFormat="1" ht="20.100000000000001" customHeight="1">
      <c r="A14" s="12"/>
      <c r="B14" s="8" t="s">
        <v>172</v>
      </c>
      <c r="C14" s="408" t="s">
        <v>2938</v>
      </c>
      <c r="D14" s="12" t="s">
        <v>8</v>
      </c>
      <c r="E14" s="12">
        <v>531</v>
      </c>
      <c r="F14" s="894">
        <v>137000000</v>
      </c>
      <c r="G14" s="408"/>
      <c r="H14" s="12">
        <v>625</v>
      </c>
      <c r="I14" s="894">
        <v>167000000</v>
      </c>
    </row>
    <row r="15" spans="1:9" s="895" customFormat="1" ht="25.5">
      <c r="A15" s="12"/>
      <c r="B15" s="8" t="s">
        <v>2939</v>
      </c>
      <c r="C15" s="408" t="s">
        <v>1839</v>
      </c>
      <c r="D15" s="12" t="s">
        <v>8</v>
      </c>
      <c r="E15" s="12">
        <v>12</v>
      </c>
      <c r="F15" s="894">
        <v>37500000</v>
      </c>
      <c r="G15" s="408"/>
      <c r="H15" s="12">
        <v>12</v>
      </c>
      <c r="I15" s="894">
        <v>48000000</v>
      </c>
    </row>
    <row r="16" spans="1:9" s="895" customFormat="1" ht="20.100000000000001" customHeight="1">
      <c r="A16" s="12"/>
      <c r="B16" s="8" t="s">
        <v>178</v>
      </c>
      <c r="C16" s="408" t="s">
        <v>179</v>
      </c>
      <c r="D16" s="12" t="s">
        <v>8</v>
      </c>
      <c r="E16" s="12">
        <v>45</v>
      </c>
      <c r="F16" s="894">
        <v>115000000</v>
      </c>
      <c r="G16" s="408"/>
      <c r="H16" s="12">
        <v>55</v>
      </c>
      <c r="I16" s="894">
        <v>127000000</v>
      </c>
    </row>
    <row r="17" spans="1:9" s="895" customFormat="1" ht="20.100000000000001" customHeight="1">
      <c r="A17" s="12"/>
      <c r="B17" s="8" t="s">
        <v>181</v>
      </c>
      <c r="C17" s="408" t="s">
        <v>182</v>
      </c>
      <c r="D17" s="12" t="s">
        <v>8</v>
      </c>
      <c r="E17" s="12">
        <v>20</v>
      </c>
      <c r="F17" s="894">
        <v>78500000</v>
      </c>
      <c r="G17" s="408"/>
      <c r="H17" s="12">
        <v>29</v>
      </c>
      <c r="I17" s="894">
        <v>85000000</v>
      </c>
    </row>
    <row r="18" spans="1:9" s="895" customFormat="1" ht="25.5">
      <c r="A18" s="12"/>
      <c r="B18" s="8" t="s">
        <v>184</v>
      </c>
      <c r="C18" s="408" t="s">
        <v>185</v>
      </c>
      <c r="D18" s="12" t="s">
        <v>8</v>
      </c>
      <c r="E18" s="12">
        <v>22</v>
      </c>
      <c r="F18" s="894">
        <v>23500000</v>
      </c>
      <c r="G18" s="408"/>
      <c r="H18" s="12">
        <v>30</v>
      </c>
      <c r="I18" s="894">
        <v>38600000</v>
      </c>
    </row>
    <row r="19" spans="1:9" s="895" customFormat="1" ht="20.100000000000001" customHeight="1">
      <c r="A19" s="12"/>
      <c r="B19" s="8" t="s">
        <v>2940</v>
      </c>
      <c r="C19" s="408" t="s">
        <v>2941</v>
      </c>
      <c r="D19" s="12" t="s">
        <v>8</v>
      </c>
      <c r="E19" s="12">
        <v>10</v>
      </c>
      <c r="F19" s="894">
        <v>17500000</v>
      </c>
      <c r="G19" s="408"/>
      <c r="H19" s="12">
        <v>14</v>
      </c>
      <c r="I19" s="894">
        <v>18500000</v>
      </c>
    </row>
    <row r="20" spans="1:9" s="895" customFormat="1" ht="25.5">
      <c r="A20" s="12"/>
      <c r="B20" s="8" t="s">
        <v>187</v>
      </c>
      <c r="C20" s="408" t="s">
        <v>188</v>
      </c>
      <c r="D20" s="12" t="s">
        <v>8</v>
      </c>
      <c r="E20" s="12">
        <v>325</v>
      </c>
      <c r="F20" s="894">
        <v>43200000</v>
      </c>
      <c r="G20" s="408"/>
      <c r="H20" s="12">
        <v>325</v>
      </c>
      <c r="I20" s="894">
        <v>47300000</v>
      </c>
    </row>
    <row r="21" spans="1:9" s="895" customFormat="1" ht="20.100000000000001" customHeight="1">
      <c r="A21" s="12"/>
      <c r="B21" s="8" t="s">
        <v>190</v>
      </c>
      <c r="C21" s="408" t="s">
        <v>191</v>
      </c>
      <c r="D21" s="12" t="s">
        <v>8</v>
      </c>
      <c r="E21" s="12">
        <v>1065</v>
      </c>
      <c r="F21" s="894">
        <v>155000000</v>
      </c>
      <c r="G21" s="408"/>
      <c r="H21" s="12">
        <v>1105</v>
      </c>
      <c r="I21" s="894">
        <v>210000000</v>
      </c>
    </row>
    <row r="22" spans="1:9" s="895" customFormat="1" ht="25.5">
      <c r="A22" s="12"/>
      <c r="B22" s="8" t="s">
        <v>314</v>
      </c>
      <c r="C22" s="408" t="s">
        <v>2942</v>
      </c>
      <c r="D22" s="12" t="s">
        <v>8</v>
      </c>
      <c r="E22" s="12">
        <v>1250</v>
      </c>
      <c r="F22" s="894">
        <v>878000000</v>
      </c>
      <c r="G22" s="408"/>
      <c r="H22" s="12">
        <v>1450</v>
      </c>
      <c r="I22" s="894">
        <v>980000000</v>
      </c>
    </row>
    <row r="23" spans="1:9" s="893" customFormat="1" ht="20.100000000000001" customHeight="1">
      <c r="A23" s="53">
        <v>2</v>
      </c>
      <c r="B23" s="401" t="s">
        <v>15</v>
      </c>
      <c r="C23" s="401"/>
      <c r="D23" s="53"/>
      <c r="E23" s="53"/>
      <c r="F23" s="491">
        <f>SUM(F24:F31)</f>
        <v>1092000000</v>
      </c>
      <c r="G23" s="401"/>
      <c r="H23" s="53"/>
      <c r="I23" s="491">
        <f>SUM(I24:I31)</f>
        <v>1217000000</v>
      </c>
    </row>
    <row r="24" spans="1:9" s="895" customFormat="1" ht="25.5">
      <c r="A24" s="12"/>
      <c r="B24" s="8" t="s">
        <v>994</v>
      </c>
      <c r="C24" s="408" t="s">
        <v>2943</v>
      </c>
      <c r="D24" s="12" t="s">
        <v>8</v>
      </c>
      <c r="E24" s="12">
        <v>1</v>
      </c>
      <c r="F24" s="894">
        <v>280000000</v>
      </c>
      <c r="G24" s="408"/>
      <c r="H24" s="12" t="s">
        <v>13</v>
      </c>
      <c r="I24" s="894" t="s">
        <v>13</v>
      </c>
    </row>
    <row r="25" spans="1:9" s="895" customFormat="1" ht="25.5">
      <c r="A25" s="12"/>
      <c r="B25" s="8" t="s">
        <v>198</v>
      </c>
      <c r="C25" s="408" t="s">
        <v>199</v>
      </c>
      <c r="D25" s="12" t="s">
        <v>8</v>
      </c>
      <c r="E25" s="12">
        <v>5</v>
      </c>
      <c r="F25" s="894">
        <v>95000000</v>
      </c>
      <c r="G25" s="408"/>
      <c r="H25" s="12">
        <v>7</v>
      </c>
      <c r="I25" s="894">
        <v>125000000</v>
      </c>
    </row>
    <row r="26" spans="1:9" s="895" customFormat="1" ht="20.100000000000001" customHeight="1">
      <c r="A26" s="12"/>
      <c r="B26" s="8" t="s">
        <v>201</v>
      </c>
      <c r="C26" s="408" t="s">
        <v>202</v>
      </c>
      <c r="D26" s="12" t="s">
        <v>8</v>
      </c>
      <c r="E26" s="12">
        <v>6</v>
      </c>
      <c r="F26" s="894">
        <v>85000000</v>
      </c>
      <c r="G26" s="408"/>
      <c r="H26" s="12">
        <v>8</v>
      </c>
      <c r="I26" s="894">
        <v>97000000</v>
      </c>
    </row>
    <row r="27" spans="1:9" s="895" customFormat="1" ht="20.100000000000001" customHeight="1">
      <c r="A27" s="12"/>
      <c r="B27" s="8" t="s">
        <v>2944</v>
      </c>
      <c r="C27" s="408" t="s">
        <v>2945</v>
      </c>
      <c r="D27" s="12" t="s">
        <v>8</v>
      </c>
      <c r="E27" s="12">
        <v>10</v>
      </c>
      <c r="F27" s="894">
        <v>75000000</v>
      </c>
      <c r="G27" s="408"/>
      <c r="H27" s="12">
        <v>15</v>
      </c>
      <c r="I27" s="894">
        <v>115000000</v>
      </c>
    </row>
    <row r="28" spans="1:9" s="895" customFormat="1" ht="20.100000000000001" customHeight="1">
      <c r="A28" s="12"/>
      <c r="B28" s="8" t="s">
        <v>2946</v>
      </c>
      <c r="C28" s="408" t="s">
        <v>2947</v>
      </c>
      <c r="D28" s="12" t="s">
        <v>8</v>
      </c>
      <c r="E28" s="12">
        <v>12</v>
      </c>
      <c r="F28" s="894">
        <v>125000000</v>
      </c>
      <c r="G28" s="408"/>
      <c r="H28" s="12">
        <v>6</v>
      </c>
      <c r="I28" s="894">
        <v>90000000</v>
      </c>
    </row>
    <row r="29" spans="1:9" s="895" customFormat="1" ht="20.100000000000001" customHeight="1">
      <c r="A29" s="12"/>
      <c r="B29" s="8" t="s">
        <v>357</v>
      </c>
      <c r="C29" s="408" t="s">
        <v>358</v>
      </c>
      <c r="D29" s="12" t="s">
        <v>8</v>
      </c>
      <c r="E29" s="12">
        <v>1</v>
      </c>
      <c r="F29" s="894">
        <v>335000000</v>
      </c>
      <c r="G29" s="408"/>
      <c r="H29" s="12">
        <v>1</v>
      </c>
      <c r="I29" s="894">
        <v>375000000</v>
      </c>
    </row>
    <row r="30" spans="1:9" s="895" customFormat="1" ht="20.100000000000001" customHeight="1">
      <c r="A30" s="12"/>
      <c r="B30" s="8" t="s">
        <v>2948</v>
      </c>
      <c r="C30" s="408" t="s">
        <v>2949</v>
      </c>
      <c r="D30" s="12" t="s">
        <v>8</v>
      </c>
      <c r="E30" s="12">
        <v>87</v>
      </c>
      <c r="F30" s="894">
        <v>97000000</v>
      </c>
      <c r="G30" s="408"/>
      <c r="H30" s="12">
        <v>98</v>
      </c>
      <c r="I30" s="894">
        <v>135000000</v>
      </c>
    </row>
    <row r="31" spans="1:9" s="895" customFormat="1" ht="20.100000000000001" customHeight="1">
      <c r="A31" s="12"/>
      <c r="B31" s="8" t="s">
        <v>996</v>
      </c>
      <c r="C31" s="408" t="s">
        <v>2950</v>
      </c>
      <c r="D31" s="12" t="s">
        <v>8</v>
      </c>
      <c r="E31" s="12" t="s">
        <v>13</v>
      </c>
      <c r="F31" s="894" t="s">
        <v>13</v>
      </c>
      <c r="G31" s="408"/>
      <c r="H31" s="12">
        <v>1</v>
      </c>
      <c r="I31" s="894">
        <v>280000000</v>
      </c>
    </row>
    <row r="32" spans="1:9" s="893" customFormat="1" ht="20.100000000000001" customHeight="1">
      <c r="A32" s="53">
        <v>3</v>
      </c>
      <c r="B32" s="401" t="s">
        <v>327</v>
      </c>
      <c r="C32" s="401"/>
      <c r="D32" s="53"/>
      <c r="E32" s="53"/>
      <c r="F32" s="491">
        <f>SUM(F33)</f>
        <v>69000000</v>
      </c>
      <c r="G32" s="401"/>
      <c r="H32" s="53"/>
      <c r="I32" s="491">
        <f>SUM(I33)</f>
        <v>70800000</v>
      </c>
    </row>
    <row r="33" spans="1:9" s="895" customFormat="1" ht="25.5">
      <c r="A33" s="12"/>
      <c r="B33" s="8" t="s">
        <v>742</v>
      </c>
      <c r="C33" s="408" t="s">
        <v>217</v>
      </c>
      <c r="D33" s="12" t="s">
        <v>8</v>
      </c>
      <c r="E33" s="12">
        <v>115</v>
      </c>
      <c r="F33" s="894">
        <v>69000000</v>
      </c>
      <c r="G33" s="408"/>
      <c r="H33" s="12">
        <v>118</v>
      </c>
      <c r="I33" s="894">
        <v>70800000</v>
      </c>
    </row>
    <row r="34" spans="1:9" s="893" customFormat="1" ht="25.5">
      <c r="A34" s="53">
        <v>4</v>
      </c>
      <c r="B34" s="401" t="s">
        <v>229</v>
      </c>
      <c r="C34" s="401"/>
      <c r="D34" s="53"/>
      <c r="E34" s="53"/>
      <c r="F34" s="491">
        <f>SUM(F35)</f>
        <v>75000000</v>
      </c>
      <c r="G34" s="401"/>
      <c r="H34" s="53"/>
      <c r="I34" s="491">
        <f>SUM(I35)</f>
        <v>78000000</v>
      </c>
    </row>
    <row r="35" spans="1:9" s="895" customFormat="1" ht="25.5">
      <c r="A35" s="12"/>
      <c r="B35" s="8" t="s">
        <v>2951</v>
      </c>
      <c r="C35" s="408" t="s">
        <v>2952</v>
      </c>
      <c r="D35" s="12" t="s">
        <v>8</v>
      </c>
      <c r="E35" s="12">
        <v>1</v>
      </c>
      <c r="F35" s="894">
        <v>75000000</v>
      </c>
      <c r="G35" s="408"/>
      <c r="H35" s="12">
        <v>1</v>
      </c>
      <c r="I35" s="894">
        <v>78000000</v>
      </c>
    </row>
    <row r="36" spans="1:9" s="893" customFormat="1" ht="25.5">
      <c r="A36" s="53">
        <v>5</v>
      </c>
      <c r="B36" s="401" t="s">
        <v>2953</v>
      </c>
      <c r="C36" s="401" t="s">
        <v>2954</v>
      </c>
      <c r="D36" s="53" t="s">
        <v>2955</v>
      </c>
      <c r="E36" s="53"/>
      <c r="F36" s="491">
        <f>SUM(F37:F51)</f>
        <v>8137000000</v>
      </c>
      <c r="G36" s="401"/>
      <c r="H36" s="53"/>
      <c r="I36" s="491">
        <f>SUM(I37:I51)</f>
        <v>9625000000</v>
      </c>
    </row>
    <row r="37" spans="1:9" s="895" customFormat="1" ht="25.5">
      <c r="A37" s="12"/>
      <c r="B37" s="8" t="s">
        <v>2956</v>
      </c>
      <c r="C37" s="408" t="s">
        <v>2957</v>
      </c>
      <c r="D37" s="12" t="s">
        <v>2955</v>
      </c>
      <c r="E37" s="12">
        <v>1</v>
      </c>
      <c r="F37" s="894">
        <v>2375000000</v>
      </c>
      <c r="G37" s="408"/>
      <c r="H37" s="12">
        <v>1</v>
      </c>
      <c r="I37" s="894">
        <v>2775000000</v>
      </c>
    </row>
    <row r="38" spans="1:9" s="895" customFormat="1" ht="51">
      <c r="A38" s="12"/>
      <c r="B38" s="8"/>
      <c r="C38" s="408" t="s">
        <v>2958</v>
      </c>
      <c r="D38" s="12" t="s">
        <v>2955</v>
      </c>
      <c r="E38" s="12">
        <v>0.92</v>
      </c>
      <c r="F38" s="894">
        <v>0</v>
      </c>
      <c r="G38" s="408"/>
      <c r="H38" s="12">
        <v>0.98</v>
      </c>
      <c r="I38" s="894">
        <v>0</v>
      </c>
    </row>
    <row r="39" spans="1:9" s="895" customFormat="1" ht="25.5">
      <c r="A39" s="12"/>
      <c r="B39" s="8" t="s">
        <v>2959</v>
      </c>
      <c r="C39" s="408" t="s">
        <v>2960</v>
      </c>
      <c r="D39" s="12" t="s">
        <v>2955</v>
      </c>
      <c r="E39" s="12">
        <v>0.85</v>
      </c>
      <c r="F39" s="894">
        <v>441000000</v>
      </c>
      <c r="G39" s="408"/>
      <c r="H39" s="12">
        <v>0.87</v>
      </c>
      <c r="I39" s="894">
        <v>531000000</v>
      </c>
    </row>
    <row r="40" spans="1:9" s="895" customFormat="1" ht="25.5">
      <c r="A40" s="12"/>
      <c r="B40" s="8" t="s">
        <v>2961</v>
      </c>
      <c r="C40" s="408" t="s">
        <v>2962</v>
      </c>
      <c r="D40" s="12" t="s">
        <v>2955</v>
      </c>
      <c r="E40" s="12">
        <v>0.67</v>
      </c>
      <c r="F40" s="894">
        <v>1935000000</v>
      </c>
      <c r="G40" s="408"/>
      <c r="H40" s="12">
        <v>0.7</v>
      </c>
      <c r="I40" s="894">
        <v>2400000000</v>
      </c>
    </row>
    <row r="41" spans="1:9" s="895" customFormat="1" ht="25.5">
      <c r="A41" s="12"/>
      <c r="B41" s="8"/>
      <c r="C41" s="408" t="s">
        <v>2963</v>
      </c>
      <c r="D41" s="12"/>
      <c r="E41" s="12">
        <v>0.36</v>
      </c>
      <c r="F41" s="894">
        <v>0</v>
      </c>
      <c r="G41" s="408"/>
      <c r="H41" s="12">
        <v>0.45</v>
      </c>
      <c r="I41" s="894">
        <v>0</v>
      </c>
    </row>
    <row r="42" spans="1:9" s="895" customFormat="1" ht="38.25">
      <c r="A42" s="12"/>
      <c r="B42" s="8"/>
      <c r="C42" s="408" t="s">
        <v>2964</v>
      </c>
      <c r="D42" s="12"/>
      <c r="E42" s="12">
        <v>0.55000000000000004</v>
      </c>
      <c r="F42" s="894">
        <v>0</v>
      </c>
      <c r="G42" s="408"/>
      <c r="H42" s="12">
        <v>0.64</v>
      </c>
      <c r="I42" s="894">
        <v>0</v>
      </c>
    </row>
    <row r="43" spans="1:9" s="895" customFormat="1" ht="25.5">
      <c r="A43" s="12"/>
      <c r="B43" s="8" t="s">
        <v>2965</v>
      </c>
      <c r="C43" s="408" t="s">
        <v>2966</v>
      </c>
      <c r="D43" s="12" t="s">
        <v>8</v>
      </c>
      <c r="E43" s="12" t="s">
        <v>2967</v>
      </c>
      <c r="F43" s="894">
        <v>65000000</v>
      </c>
      <c r="G43" s="408"/>
      <c r="H43" s="12" t="s">
        <v>2967</v>
      </c>
      <c r="I43" s="894">
        <v>73000000</v>
      </c>
    </row>
    <row r="44" spans="1:9" s="895" customFormat="1" ht="20.100000000000001" customHeight="1">
      <c r="A44" s="12"/>
      <c r="B44" s="8"/>
      <c r="C44" s="408"/>
      <c r="D44" s="12"/>
      <c r="E44" s="12"/>
      <c r="F44" s="894">
        <v>0</v>
      </c>
      <c r="G44" s="408"/>
      <c r="H44" s="12"/>
      <c r="I44" s="894">
        <v>0</v>
      </c>
    </row>
    <row r="45" spans="1:9" s="895" customFormat="1" ht="20.100000000000001" customHeight="1">
      <c r="A45" s="12"/>
      <c r="B45" s="8" t="s">
        <v>2968</v>
      </c>
      <c r="C45" s="408" t="s">
        <v>2969</v>
      </c>
      <c r="D45" s="12" t="s">
        <v>2955</v>
      </c>
      <c r="E45" s="12">
        <v>0.9</v>
      </c>
      <c r="F45" s="894">
        <v>1300000000</v>
      </c>
      <c r="G45" s="408"/>
      <c r="H45" s="12">
        <v>0.92</v>
      </c>
      <c r="I45" s="894">
        <v>1520000000</v>
      </c>
    </row>
    <row r="46" spans="1:9" s="895" customFormat="1" ht="25.5">
      <c r="A46" s="12"/>
      <c r="B46" s="8"/>
      <c r="C46" s="408" t="s">
        <v>2970</v>
      </c>
      <c r="D46" s="12"/>
      <c r="E46" s="12">
        <v>1</v>
      </c>
      <c r="F46" s="894">
        <v>0</v>
      </c>
      <c r="G46" s="408"/>
      <c r="H46" s="12">
        <v>1</v>
      </c>
      <c r="I46" s="894">
        <v>0</v>
      </c>
    </row>
    <row r="47" spans="1:9" s="895" customFormat="1" ht="25.5">
      <c r="A47" s="12"/>
      <c r="B47" s="8"/>
      <c r="C47" s="408" t="s">
        <v>2971</v>
      </c>
      <c r="D47" s="12"/>
      <c r="E47" s="12">
        <v>0.94</v>
      </c>
      <c r="F47" s="894">
        <v>0</v>
      </c>
      <c r="G47" s="408"/>
      <c r="H47" s="12">
        <v>0.96</v>
      </c>
      <c r="I47" s="894">
        <v>0</v>
      </c>
    </row>
    <row r="48" spans="1:9" s="895" customFormat="1" ht="20.100000000000001" customHeight="1">
      <c r="A48" s="12"/>
      <c r="B48" s="8" t="s">
        <v>2972</v>
      </c>
      <c r="C48" s="408" t="s">
        <v>2973</v>
      </c>
      <c r="D48" s="12" t="s">
        <v>2955</v>
      </c>
      <c r="E48" s="12" t="s">
        <v>2974</v>
      </c>
      <c r="F48" s="894">
        <v>525000000</v>
      </c>
      <c r="G48" s="408"/>
      <c r="H48" s="12" t="s">
        <v>2974</v>
      </c>
      <c r="I48" s="894">
        <v>665000000</v>
      </c>
    </row>
    <row r="49" spans="1:9" s="895" customFormat="1" ht="20.100000000000001" customHeight="1">
      <c r="A49" s="12"/>
      <c r="B49" s="8"/>
      <c r="C49" s="408" t="s">
        <v>2975</v>
      </c>
      <c r="D49" s="12"/>
      <c r="E49" s="12" t="s">
        <v>2976</v>
      </c>
      <c r="F49" s="894">
        <v>0</v>
      </c>
      <c r="G49" s="408"/>
      <c r="H49" s="12" t="s">
        <v>2976</v>
      </c>
      <c r="I49" s="894">
        <v>0</v>
      </c>
    </row>
    <row r="50" spans="1:9" s="895" customFormat="1" ht="25.5">
      <c r="A50" s="12"/>
      <c r="B50" s="8" t="s">
        <v>2977</v>
      </c>
      <c r="C50" s="408" t="s">
        <v>2978</v>
      </c>
      <c r="D50" s="12" t="s">
        <v>2979</v>
      </c>
      <c r="E50" s="12">
        <v>1</v>
      </c>
      <c r="F50" s="894">
        <v>236000000</v>
      </c>
      <c r="G50" s="408"/>
      <c r="H50" s="12">
        <v>1</v>
      </c>
      <c r="I50" s="894">
        <v>286000000</v>
      </c>
    </row>
    <row r="51" spans="1:9" s="895" customFormat="1" ht="25.5">
      <c r="A51" s="12"/>
      <c r="B51" s="8" t="s">
        <v>2980</v>
      </c>
      <c r="C51" s="408" t="s">
        <v>2981</v>
      </c>
      <c r="D51" s="12" t="s">
        <v>2955</v>
      </c>
      <c r="E51" s="12">
        <v>1</v>
      </c>
      <c r="F51" s="894">
        <v>1260000000</v>
      </c>
      <c r="G51" s="408"/>
      <c r="H51" s="12">
        <v>1</v>
      </c>
      <c r="I51" s="894">
        <v>1375000000</v>
      </c>
    </row>
    <row r="52" spans="1:9" s="893" customFormat="1" ht="25.5">
      <c r="A52" s="53">
        <v>6</v>
      </c>
      <c r="B52" s="401" t="s">
        <v>2982</v>
      </c>
      <c r="C52" s="401" t="s">
        <v>2983</v>
      </c>
      <c r="D52" s="53" t="s">
        <v>8</v>
      </c>
      <c r="E52" s="53">
        <v>0.7</v>
      </c>
      <c r="F52" s="491">
        <f>SUM(F53:F54)</f>
        <v>757000000</v>
      </c>
      <c r="G52" s="401"/>
      <c r="H52" s="53">
        <v>0.7</v>
      </c>
      <c r="I52" s="491">
        <f>SUM(I53:I54)</f>
        <v>940000000</v>
      </c>
    </row>
    <row r="53" spans="1:9" s="895" customFormat="1" ht="25.5">
      <c r="A53" s="12"/>
      <c r="B53" s="8" t="s">
        <v>2984</v>
      </c>
      <c r="C53" s="408" t="s">
        <v>2985</v>
      </c>
      <c r="D53" s="12" t="s">
        <v>8</v>
      </c>
      <c r="E53" s="12">
        <v>0.86</v>
      </c>
      <c r="F53" s="894">
        <v>520000000</v>
      </c>
      <c r="G53" s="408"/>
      <c r="H53" s="12">
        <v>0.9</v>
      </c>
      <c r="I53" s="894">
        <v>655000000</v>
      </c>
    </row>
    <row r="54" spans="1:9" s="895" customFormat="1" ht="38.25">
      <c r="A54" s="12"/>
      <c r="B54" s="8" t="s">
        <v>2986</v>
      </c>
      <c r="C54" s="408" t="s">
        <v>2987</v>
      </c>
      <c r="D54" s="12" t="s">
        <v>8</v>
      </c>
      <c r="E54" s="12">
        <v>0.75</v>
      </c>
      <c r="F54" s="894">
        <v>237000000</v>
      </c>
      <c r="G54" s="408"/>
      <c r="H54" s="12">
        <v>0.9</v>
      </c>
      <c r="I54" s="894">
        <v>285000000</v>
      </c>
    </row>
    <row r="55" spans="1:9" s="893" customFormat="1" ht="51">
      <c r="A55" s="53">
        <v>7</v>
      </c>
      <c r="B55" s="401" t="s">
        <v>2988</v>
      </c>
      <c r="C55" s="401" t="s">
        <v>2989</v>
      </c>
      <c r="D55" s="53" t="s">
        <v>2979</v>
      </c>
      <c r="E55" s="53" t="s">
        <v>2990</v>
      </c>
      <c r="F55" s="491">
        <f>SUM(F56)</f>
        <v>498000000</v>
      </c>
      <c r="G55" s="401"/>
      <c r="H55" s="53" t="s">
        <v>2991</v>
      </c>
      <c r="I55" s="491">
        <f>SUM(I56)</f>
        <v>510000000</v>
      </c>
    </row>
    <row r="56" spans="1:9" s="895" customFormat="1" ht="51">
      <c r="A56" s="12"/>
      <c r="B56" s="8" t="s">
        <v>2992</v>
      </c>
      <c r="C56" s="408" t="s">
        <v>2989</v>
      </c>
      <c r="D56" s="12">
        <v>0</v>
      </c>
      <c r="E56" s="12" t="s">
        <v>2990</v>
      </c>
      <c r="F56" s="894">
        <v>498000000</v>
      </c>
      <c r="G56" s="408"/>
      <c r="H56" s="12" t="s">
        <v>2991</v>
      </c>
      <c r="I56" s="894">
        <v>510000000</v>
      </c>
    </row>
    <row r="57" spans="1:9" s="13" customFormat="1" ht="20.100000000000001" customHeight="1">
      <c r="A57" s="2085" t="s">
        <v>9</v>
      </c>
      <c r="B57" s="2085"/>
      <c r="C57" s="2085"/>
      <c r="D57" s="2085"/>
      <c r="E57" s="2085"/>
      <c r="F57" s="41">
        <f>F55+F52+F36+F34+F32+F23+F8</f>
        <v>12837200000</v>
      </c>
      <c r="G57" s="40" t="s">
        <v>244</v>
      </c>
      <c r="H57" s="673"/>
      <c r="I57" s="41">
        <f>I55+I52+I36+I34+I32+I23+I8</f>
        <v>14990500000</v>
      </c>
    </row>
    <row r="58" spans="1:9" s="13" customFormat="1">
      <c r="E58" s="16"/>
    </row>
    <row r="59" spans="1:9" s="13" customFormat="1">
      <c r="E59" s="16"/>
    </row>
    <row r="60" spans="1:9" s="13" customFormat="1">
      <c r="E60" s="16"/>
    </row>
  </sheetData>
  <mergeCells count="7">
    <mergeCell ref="G3:G4"/>
    <mergeCell ref="H3:I3"/>
    <mergeCell ref="A57:E57"/>
    <mergeCell ref="A3:A4"/>
    <mergeCell ref="B3:B4"/>
    <mergeCell ref="C3:C4"/>
    <mergeCell ref="D3:F3"/>
  </mergeCells>
  <pageMargins left="0.78740157480314965" right="0.78740157480314965" top="0.98425196850393704" bottom="0.78740157480314965" header="0.31496062992125984" footer="0.31496062992125984"/>
  <pageSetup paperSize="10000" scale="65" orientation="landscape" horizontalDpi="4294967292" verticalDpi="0" r:id="rId1"/>
  <headerFooter>
    <oddFooter>&amp;L&amp;"-,Bold"&amp;12&amp;K03-024&amp;N RKPD Prov. Jambi Tahun 2019</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CACEAB-9CB5-45C1-8F63-4F180057C5BE}">
  <sheetPr>
    <tabColor rgb="FF00B050"/>
  </sheetPr>
  <dimension ref="A1:I57"/>
  <sheetViews>
    <sheetView topLeftCell="A31" zoomScale="80" zoomScaleNormal="80" zoomScalePageLayoutView="90" workbookViewId="0">
      <selection activeCell="A3" sqref="A3:F53"/>
    </sheetView>
  </sheetViews>
  <sheetFormatPr defaultColWidth="8.85546875" defaultRowHeight="12.75"/>
  <cols>
    <col min="1" max="1" width="6.28515625" style="1" customWidth="1"/>
    <col min="2" max="2" width="48.7109375" style="1" customWidth="1"/>
    <col min="3" max="3" width="37.85546875" style="1" customWidth="1"/>
    <col min="4" max="4" width="18.7109375" style="1" customWidth="1"/>
    <col min="5" max="5" width="18.7109375" style="14" customWidth="1"/>
    <col min="6" max="6" width="26.7109375" style="17" customWidth="1"/>
    <col min="7" max="7" width="20.7109375" style="17" customWidth="1"/>
    <col min="8" max="8" width="18.7109375" style="17" customWidth="1"/>
    <col min="9" max="9" width="26.7109375" style="17" customWidth="1"/>
    <col min="10" max="16384" width="8.85546875" style="1"/>
  </cols>
  <sheetData>
    <row r="1" spans="1:9" ht="15.75">
      <c r="A1" s="4" t="s">
        <v>718</v>
      </c>
      <c r="B1" s="4"/>
      <c r="C1" s="4"/>
    </row>
    <row r="3" spans="1:9" ht="18.600000000000001" customHeight="1">
      <c r="A3" s="2085" t="s">
        <v>0</v>
      </c>
      <c r="B3" s="2084" t="s">
        <v>1</v>
      </c>
      <c r="C3" s="2084" t="s">
        <v>2</v>
      </c>
      <c r="D3" s="2085" t="s">
        <v>605</v>
      </c>
      <c r="E3" s="2085"/>
      <c r="F3" s="2085"/>
      <c r="G3" s="2084" t="s">
        <v>6</v>
      </c>
      <c r="H3" s="2084" t="s">
        <v>606</v>
      </c>
      <c r="I3" s="2084"/>
    </row>
    <row r="4" spans="1:9" ht="32.1" customHeight="1">
      <c r="A4" s="2085"/>
      <c r="B4" s="2084"/>
      <c r="C4" s="2084"/>
      <c r="D4" s="54" t="s">
        <v>3</v>
      </c>
      <c r="E4" s="53" t="s">
        <v>4</v>
      </c>
      <c r="F4" s="53" t="s">
        <v>5</v>
      </c>
      <c r="G4" s="2084"/>
      <c r="H4" s="53" t="s">
        <v>4</v>
      </c>
      <c r="I4" s="53" t="s">
        <v>5</v>
      </c>
    </row>
    <row r="5" spans="1:9" s="17" customFormat="1">
      <c r="A5" s="15">
        <v>1</v>
      </c>
      <c r="B5" s="15">
        <v>2</v>
      </c>
      <c r="C5" s="15">
        <v>3</v>
      </c>
      <c r="D5" s="15">
        <v>4</v>
      </c>
      <c r="E5" s="15">
        <v>5</v>
      </c>
      <c r="F5" s="15">
        <v>6</v>
      </c>
      <c r="G5" s="15">
        <v>7</v>
      </c>
      <c r="H5" s="15">
        <v>8</v>
      </c>
      <c r="I5" s="15">
        <v>9</v>
      </c>
    </row>
    <row r="6" spans="1:9" s="13" customFormat="1" ht="18" customHeight="1">
      <c r="A6" s="6"/>
      <c r="B6" s="6"/>
      <c r="C6" s="6"/>
      <c r="D6" s="6"/>
      <c r="E6" s="7"/>
      <c r="F6" s="6"/>
      <c r="G6" s="6"/>
      <c r="H6" s="6"/>
      <c r="I6" s="6"/>
    </row>
    <row r="7" spans="1:9" s="13" customFormat="1" ht="18" customHeight="1">
      <c r="B7" s="38" t="s">
        <v>3197</v>
      </c>
      <c r="C7" s="36"/>
      <c r="D7" s="36"/>
      <c r="E7" s="37"/>
      <c r="F7" s="36"/>
      <c r="G7" s="36"/>
      <c r="H7" s="36"/>
      <c r="I7" s="36"/>
    </row>
    <row r="8" spans="1:9" s="2" customFormat="1" ht="25.5">
      <c r="A8" s="54">
        <v>1</v>
      </c>
      <c r="B8" s="43" t="s">
        <v>3198</v>
      </c>
      <c r="C8" s="43" t="s">
        <v>1512</v>
      </c>
      <c r="D8" s="43"/>
      <c r="E8" s="949">
        <v>1</v>
      </c>
      <c r="F8" s="899">
        <f>SUM(F9:F18)</f>
        <v>2559000000</v>
      </c>
      <c r="G8" s="43"/>
      <c r="H8" s="949">
        <v>1</v>
      </c>
      <c r="I8" s="899">
        <f>SUM(I9:I18)</f>
        <v>6806453831.1550007</v>
      </c>
    </row>
    <row r="9" spans="1:9" s="2" customFormat="1" ht="25.5">
      <c r="A9" s="54"/>
      <c r="B9" s="47" t="s">
        <v>604</v>
      </c>
      <c r="C9" s="46" t="s">
        <v>170</v>
      </c>
      <c r="D9" s="46"/>
      <c r="E9" s="950" t="s">
        <v>3199</v>
      </c>
      <c r="F9" s="902">
        <v>500000000</v>
      </c>
      <c r="G9" s="43"/>
      <c r="H9" s="950" t="s">
        <v>3199</v>
      </c>
      <c r="I9" s="902">
        <v>551672880</v>
      </c>
    </row>
    <row r="10" spans="1:9" s="13" customFormat="1">
      <c r="A10" s="54"/>
      <c r="B10" s="47" t="s">
        <v>10</v>
      </c>
      <c r="C10" s="46" t="s">
        <v>3200</v>
      </c>
      <c r="D10" s="46"/>
      <c r="E10" s="951">
        <v>0.97</v>
      </c>
      <c r="F10" s="902">
        <v>150000000</v>
      </c>
      <c r="G10" s="43"/>
      <c r="H10" s="951">
        <v>0.97</v>
      </c>
      <c r="I10" s="902">
        <v>237000894.68000001</v>
      </c>
    </row>
    <row r="11" spans="1:9" s="13" customFormat="1" ht="25.5">
      <c r="A11" s="54"/>
      <c r="B11" s="47" t="s">
        <v>11</v>
      </c>
      <c r="C11" s="46" t="s">
        <v>1839</v>
      </c>
      <c r="D11" s="46"/>
      <c r="E11" s="950" t="s">
        <v>3201</v>
      </c>
      <c r="F11" s="902">
        <v>200000000</v>
      </c>
      <c r="G11" s="43"/>
      <c r="H11" s="950" t="s">
        <v>3201</v>
      </c>
      <c r="I11" s="902">
        <v>285499500</v>
      </c>
    </row>
    <row r="12" spans="1:9" s="13" customFormat="1">
      <c r="A12" s="54"/>
      <c r="B12" s="47" t="s">
        <v>178</v>
      </c>
      <c r="C12" s="46" t="s">
        <v>3202</v>
      </c>
      <c r="D12" s="46"/>
      <c r="E12" s="951">
        <v>1</v>
      </c>
      <c r="F12" s="902">
        <v>35000000</v>
      </c>
      <c r="G12" s="43"/>
      <c r="H12" s="951">
        <v>1</v>
      </c>
      <c r="I12" s="902">
        <v>105653848.30000001</v>
      </c>
    </row>
    <row r="13" spans="1:9" s="13" customFormat="1" ht="27.75" customHeight="1">
      <c r="A13" s="54"/>
      <c r="B13" s="47" t="s">
        <v>3203</v>
      </c>
      <c r="C13" s="46" t="s">
        <v>1370</v>
      </c>
      <c r="D13" s="46"/>
      <c r="E13" s="950" t="s">
        <v>3204</v>
      </c>
      <c r="F13" s="902">
        <v>70000000</v>
      </c>
      <c r="G13" s="43"/>
      <c r="H13" s="950" t="s">
        <v>3204</v>
      </c>
      <c r="I13" s="902">
        <v>123423630</v>
      </c>
    </row>
    <row r="14" spans="1:9" s="13" customFormat="1" ht="25.5">
      <c r="A14" s="54"/>
      <c r="B14" s="47" t="s">
        <v>3205</v>
      </c>
      <c r="C14" s="46" t="s">
        <v>3206</v>
      </c>
      <c r="D14" s="46"/>
      <c r="E14" s="950" t="s">
        <v>3201</v>
      </c>
      <c r="F14" s="902">
        <v>35000000</v>
      </c>
      <c r="G14" s="43"/>
      <c r="H14" s="950" t="s">
        <v>3201</v>
      </c>
      <c r="I14" s="902">
        <v>50010727.799999997</v>
      </c>
    </row>
    <row r="15" spans="1:9" s="13" customFormat="1" ht="25.5" customHeight="1">
      <c r="A15" s="54"/>
      <c r="B15" s="47" t="s">
        <v>2165</v>
      </c>
      <c r="C15" s="46" t="s">
        <v>3207</v>
      </c>
      <c r="D15" s="46"/>
      <c r="E15" s="950"/>
      <c r="F15" s="902">
        <v>300000000</v>
      </c>
      <c r="G15" s="43"/>
      <c r="H15" s="950"/>
      <c r="I15" s="902">
        <v>0</v>
      </c>
    </row>
    <row r="16" spans="1:9" s="13" customFormat="1" ht="25.5">
      <c r="A16" s="54"/>
      <c r="B16" s="47" t="s">
        <v>187</v>
      </c>
      <c r="C16" s="46" t="s">
        <v>3208</v>
      </c>
      <c r="D16" s="46"/>
      <c r="E16" s="950" t="s">
        <v>3209</v>
      </c>
      <c r="F16" s="902">
        <v>369000000</v>
      </c>
      <c r="G16" s="43"/>
      <c r="H16" s="950" t="s">
        <v>3209</v>
      </c>
      <c r="I16" s="902">
        <v>950709821.16000009</v>
      </c>
    </row>
    <row r="17" spans="1:9" s="13" customFormat="1">
      <c r="A17" s="54"/>
      <c r="B17" s="47" t="s">
        <v>190</v>
      </c>
      <c r="C17" s="46" t="s">
        <v>3210</v>
      </c>
      <c r="D17" s="46"/>
      <c r="E17" s="950" t="s">
        <v>2730</v>
      </c>
      <c r="F17" s="902">
        <v>150000000</v>
      </c>
      <c r="G17" s="43"/>
      <c r="H17" s="950" t="s">
        <v>2730</v>
      </c>
      <c r="I17" s="902">
        <v>182778243.99999997</v>
      </c>
    </row>
    <row r="18" spans="1:9" s="13" customFormat="1" ht="38.25">
      <c r="A18" s="54"/>
      <c r="B18" s="47" t="s">
        <v>314</v>
      </c>
      <c r="C18" s="46" t="s">
        <v>3211</v>
      </c>
      <c r="D18" s="46"/>
      <c r="E18" s="950" t="s">
        <v>171</v>
      </c>
      <c r="F18" s="902">
        <v>750000000</v>
      </c>
      <c r="G18" s="43"/>
      <c r="H18" s="950" t="s">
        <v>171</v>
      </c>
      <c r="I18" s="902">
        <v>4319704285.2150002</v>
      </c>
    </row>
    <row r="19" spans="1:9" s="13" customFormat="1" ht="25.5">
      <c r="A19" s="54">
        <v>2</v>
      </c>
      <c r="B19" s="43" t="s">
        <v>3212</v>
      </c>
      <c r="C19" s="43" t="s">
        <v>3213</v>
      </c>
      <c r="D19" s="43"/>
      <c r="E19" s="949">
        <v>1</v>
      </c>
      <c r="F19" s="899">
        <f>SUM(F20:F27)</f>
        <v>1767200000</v>
      </c>
      <c r="G19" s="43"/>
      <c r="H19" s="949">
        <v>1</v>
      </c>
      <c r="I19" s="899">
        <f>SUM(I20:I27)</f>
        <v>658873403.54000008</v>
      </c>
    </row>
    <row r="20" spans="1:9" s="13" customFormat="1" ht="25.5">
      <c r="A20" s="54"/>
      <c r="B20" s="47" t="s">
        <v>239</v>
      </c>
      <c r="C20" s="46" t="s">
        <v>3214</v>
      </c>
      <c r="D20" s="46"/>
      <c r="E20" s="951"/>
      <c r="F20" s="902">
        <v>110000000</v>
      </c>
      <c r="G20" s="43"/>
      <c r="H20" s="951"/>
      <c r="I20" s="902">
        <v>0</v>
      </c>
    </row>
    <row r="21" spans="1:9" s="13" customFormat="1">
      <c r="A21" s="54"/>
      <c r="B21" s="47" t="s">
        <v>3215</v>
      </c>
      <c r="C21" s="46" t="s">
        <v>3216</v>
      </c>
      <c r="D21" s="46"/>
      <c r="E21" s="951"/>
      <c r="F21" s="902">
        <v>0</v>
      </c>
      <c r="G21" s="43"/>
      <c r="H21" s="951"/>
      <c r="I21" s="902"/>
    </row>
    <row r="22" spans="1:9" s="13" customFormat="1" ht="25.5">
      <c r="A22" s="54"/>
      <c r="B22" s="47" t="s">
        <v>3217</v>
      </c>
      <c r="C22" s="46" t="s">
        <v>3218</v>
      </c>
      <c r="D22" s="46"/>
      <c r="E22" s="950" t="s">
        <v>3219</v>
      </c>
      <c r="F22" s="902">
        <v>15000000</v>
      </c>
      <c r="G22" s="43"/>
      <c r="H22" s="950" t="s">
        <v>3219</v>
      </c>
      <c r="I22" s="902">
        <v>594013773.54000008</v>
      </c>
    </row>
    <row r="23" spans="1:9" s="13" customFormat="1" ht="25.5">
      <c r="A23" s="54"/>
      <c r="B23" s="47" t="s">
        <v>209</v>
      </c>
      <c r="C23" s="46" t="s">
        <v>3220</v>
      </c>
      <c r="D23" s="46"/>
      <c r="E23" s="950"/>
      <c r="F23" s="902">
        <v>150000000</v>
      </c>
      <c r="G23" s="43"/>
      <c r="H23" s="950"/>
      <c r="I23" s="902"/>
    </row>
    <row r="24" spans="1:9" s="13" customFormat="1" ht="25.5">
      <c r="A24" s="54"/>
      <c r="B24" s="47" t="s">
        <v>3221</v>
      </c>
      <c r="C24" s="46" t="s">
        <v>3222</v>
      </c>
      <c r="D24" s="46"/>
      <c r="E24" s="950" t="s">
        <v>3209</v>
      </c>
      <c r="F24" s="902">
        <v>542200000</v>
      </c>
      <c r="G24" s="43"/>
      <c r="H24" s="950" t="s">
        <v>3209</v>
      </c>
      <c r="I24" s="902">
        <v>35577630</v>
      </c>
    </row>
    <row r="25" spans="1:9" s="13" customFormat="1" ht="25.5">
      <c r="A25" s="54"/>
      <c r="B25" s="47" t="s">
        <v>3223</v>
      </c>
      <c r="C25" s="46" t="s">
        <v>3224</v>
      </c>
      <c r="D25" s="46"/>
      <c r="E25" s="950" t="s">
        <v>355</v>
      </c>
      <c r="F25" s="902">
        <v>35000000</v>
      </c>
      <c r="G25" s="43"/>
      <c r="H25" s="950" t="s">
        <v>355</v>
      </c>
      <c r="I25" s="902">
        <v>29282000</v>
      </c>
    </row>
    <row r="26" spans="1:9" s="13" customFormat="1">
      <c r="A26" s="54"/>
      <c r="B26" s="47" t="s">
        <v>204</v>
      </c>
      <c r="C26" s="46" t="s">
        <v>3225</v>
      </c>
      <c r="D26" s="46"/>
      <c r="E26" s="950"/>
      <c r="F26" s="902">
        <v>165000000</v>
      </c>
      <c r="G26" s="43"/>
      <c r="H26" s="950"/>
      <c r="I26" s="902"/>
    </row>
    <row r="27" spans="1:9" s="13" customFormat="1" ht="25.5">
      <c r="A27" s="54"/>
      <c r="B27" s="47" t="s">
        <v>3226</v>
      </c>
      <c r="C27" s="46" t="s">
        <v>3227</v>
      </c>
      <c r="D27" s="46"/>
      <c r="E27" s="950"/>
      <c r="F27" s="902">
        <v>750000000</v>
      </c>
      <c r="G27" s="43"/>
      <c r="H27" s="950"/>
      <c r="I27" s="902">
        <v>0</v>
      </c>
    </row>
    <row r="28" spans="1:9" s="13" customFormat="1">
      <c r="A28" s="54">
        <v>3</v>
      </c>
      <c r="B28" s="43" t="s">
        <v>1557</v>
      </c>
      <c r="C28" s="43" t="s">
        <v>3228</v>
      </c>
      <c r="D28" s="43"/>
      <c r="E28" s="949">
        <v>1</v>
      </c>
      <c r="F28" s="899">
        <f>SUM(F29)</f>
        <v>91000000</v>
      </c>
      <c r="G28" s="43"/>
      <c r="H28" s="949">
        <v>1</v>
      </c>
      <c r="I28" s="899">
        <f>SUM(I29)</f>
        <v>455553982.95000005</v>
      </c>
    </row>
    <row r="29" spans="1:9" s="13" customFormat="1" ht="25.5">
      <c r="A29" s="54"/>
      <c r="B29" s="47" t="s">
        <v>216</v>
      </c>
      <c r="C29" s="46" t="s">
        <v>3229</v>
      </c>
      <c r="D29" s="46"/>
      <c r="E29" s="950">
        <v>116</v>
      </c>
      <c r="F29" s="902">
        <v>91000000</v>
      </c>
      <c r="G29" s="43"/>
      <c r="H29" s="950">
        <v>117</v>
      </c>
      <c r="I29" s="902">
        <v>455553982.95000005</v>
      </c>
    </row>
    <row r="30" spans="1:9" s="13" customFormat="1" ht="38.25">
      <c r="A30" s="54">
        <v>4</v>
      </c>
      <c r="B30" s="43" t="s">
        <v>3230</v>
      </c>
      <c r="C30" s="43" t="s">
        <v>3231</v>
      </c>
      <c r="D30" s="43"/>
      <c r="E30" s="949">
        <v>1</v>
      </c>
      <c r="F30" s="899">
        <f>SUM(F31:F33)</f>
        <v>600000000</v>
      </c>
      <c r="G30" s="43"/>
      <c r="H30" s="949">
        <v>1</v>
      </c>
      <c r="I30" s="899">
        <f>SUM(I31:I33)</f>
        <v>1109681652.75</v>
      </c>
    </row>
    <row r="31" spans="1:9" s="13" customFormat="1" ht="25.5">
      <c r="A31" s="54"/>
      <c r="B31" s="47" t="s">
        <v>3232</v>
      </c>
      <c r="C31" s="46" t="s">
        <v>3233</v>
      </c>
      <c r="D31" s="46"/>
      <c r="E31" s="950" t="s">
        <v>1833</v>
      </c>
      <c r="F31" s="902">
        <v>300000000</v>
      </c>
      <c r="G31" s="43"/>
      <c r="H31" s="950" t="s">
        <v>1833</v>
      </c>
      <c r="I31" s="902">
        <v>673486000</v>
      </c>
    </row>
    <row r="32" spans="1:9" s="13" customFormat="1" ht="25.5">
      <c r="A32" s="54"/>
      <c r="B32" s="47" t="s">
        <v>3234</v>
      </c>
      <c r="C32" s="46" t="s">
        <v>3235</v>
      </c>
      <c r="D32" s="46"/>
      <c r="E32" s="950" t="s">
        <v>3236</v>
      </c>
      <c r="F32" s="902">
        <v>300000000</v>
      </c>
      <c r="G32" s="43"/>
      <c r="H32" s="950" t="s">
        <v>3237</v>
      </c>
      <c r="I32" s="902">
        <v>330780452.75</v>
      </c>
    </row>
    <row r="33" spans="1:9" s="13" customFormat="1" ht="25.5">
      <c r="A33" s="54"/>
      <c r="B33" s="47" t="s">
        <v>244</v>
      </c>
      <c r="C33" s="46" t="s">
        <v>3238</v>
      </c>
      <c r="D33" s="46"/>
      <c r="E33" s="950" t="s">
        <v>3239</v>
      </c>
      <c r="F33" s="902"/>
      <c r="G33" s="43"/>
      <c r="H33" s="950" t="s">
        <v>3240</v>
      </c>
      <c r="I33" s="902">
        <v>105415200</v>
      </c>
    </row>
    <row r="34" spans="1:9" s="13" customFormat="1" ht="25.5">
      <c r="A34" s="54">
        <v>5</v>
      </c>
      <c r="B34" s="43" t="s">
        <v>486</v>
      </c>
      <c r="C34" s="43" t="s">
        <v>3241</v>
      </c>
      <c r="D34" s="43"/>
      <c r="E34" s="952" t="s">
        <v>3242</v>
      </c>
      <c r="F34" s="899">
        <f>SUM(F35:F36)</f>
        <v>514153000</v>
      </c>
      <c r="G34" s="43"/>
      <c r="H34" s="952" t="s">
        <v>3242</v>
      </c>
      <c r="I34" s="899">
        <f>SUM(I35:I36)</f>
        <v>191360925</v>
      </c>
    </row>
    <row r="35" spans="1:9" s="13" customFormat="1" ht="25.5">
      <c r="A35" s="54"/>
      <c r="B35" s="47" t="s">
        <v>3243</v>
      </c>
      <c r="C35" s="46" t="s">
        <v>3244</v>
      </c>
      <c r="D35" s="46"/>
      <c r="E35" s="950" t="s">
        <v>3245</v>
      </c>
      <c r="F35" s="902">
        <v>500000000</v>
      </c>
      <c r="G35" s="43"/>
      <c r="H35" s="950" t="s">
        <v>3245</v>
      </c>
      <c r="I35" s="902">
        <v>163909050</v>
      </c>
    </row>
    <row r="36" spans="1:9" s="13" customFormat="1">
      <c r="A36" s="54"/>
      <c r="B36" s="47" t="s">
        <v>3246</v>
      </c>
      <c r="C36" s="46" t="s">
        <v>3247</v>
      </c>
      <c r="D36" s="46"/>
      <c r="E36" s="950" t="s">
        <v>3248</v>
      </c>
      <c r="F36" s="902">
        <v>14153000</v>
      </c>
      <c r="G36" s="43"/>
      <c r="H36" s="950" t="s">
        <v>3248</v>
      </c>
      <c r="I36" s="902">
        <v>27451875</v>
      </c>
    </row>
    <row r="37" spans="1:9" s="13" customFormat="1" ht="38.25">
      <c r="A37" s="54">
        <v>6</v>
      </c>
      <c r="B37" s="43" t="s">
        <v>3249</v>
      </c>
      <c r="C37" s="43" t="s">
        <v>3250</v>
      </c>
      <c r="D37" s="43"/>
      <c r="E37" s="949">
        <v>0.95</v>
      </c>
      <c r="F37" s="899">
        <f>SUM(F38:F41)</f>
        <v>3250000000</v>
      </c>
      <c r="G37" s="43"/>
      <c r="H37" s="949">
        <v>0.96</v>
      </c>
      <c r="I37" s="899">
        <f>SUM(I38:I41)</f>
        <v>1863118676.375</v>
      </c>
    </row>
    <row r="38" spans="1:9" s="13" customFormat="1" ht="25.5">
      <c r="A38" s="54"/>
      <c r="B38" s="47" t="s">
        <v>3251</v>
      </c>
      <c r="C38" s="46" t="s">
        <v>3252</v>
      </c>
      <c r="D38" s="46"/>
      <c r="E38" s="953" t="s">
        <v>13</v>
      </c>
      <c r="F38" s="902">
        <v>1750000000</v>
      </c>
      <c r="G38" s="43"/>
      <c r="H38" s="953" t="s">
        <v>13</v>
      </c>
      <c r="I38" s="902">
        <v>0</v>
      </c>
    </row>
    <row r="39" spans="1:9" s="13" customFormat="1" ht="25.5">
      <c r="A39" s="54"/>
      <c r="B39" s="47" t="s">
        <v>3253</v>
      </c>
      <c r="C39" s="46" t="s">
        <v>3254</v>
      </c>
      <c r="D39" s="46"/>
      <c r="E39" s="950" t="s">
        <v>3255</v>
      </c>
      <c r="F39" s="902">
        <v>500000000</v>
      </c>
      <c r="G39" s="43"/>
      <c r="H39" s="950" t="s">
        <v>3255</v>
      </c>
      <c r="I39" s="902">
        <v>920133776.375</v>
      </c>
    </row>
    <row r="40" spans="1:9" s="13" customFormat="1" ht="25.5">
      <c r="A40" s="54"/>
      <c r="B40" s="47" t="s">
        <v>3256</v>
      </c>
      <c r="C40" s="46" t="s">
        <v>3257</v>
      </c>
      <c r="D40" s="46"/>
      <c r="E40" s="950" t="s">
        <v>3258</v>
      </c>
      <c r="F40" s="902">
        <v>450000000</v>
      </c>
      <c r="G40" s="954"/>
      <c r="H40" s="950" t="s">
        <v>3258</v>
      </c>
      <c r="I40" s="902">
        <v>463329570</v>
      </c>
    </row>
    <row r="41" spans="1:9" s="13" customFormat="1" ht="25.5">
      <c r="A41" s="54"/>
      <c r="B41" s="47" t="s">
        <v>3259</v>
      </c>
      <c r="C41" s="46" t="s">
        <v>3260</v>
      </c>
      <c r="D41" s="46"/>
      <c r="E41" s="955" t="s">
        <v>3261</v>
      </c>
      <c r="F41" s="902">
        <v>550000000</v>
      </c>
      <c r="G41" s="954"/>
      <c r="H41" s="955" t="s">
        <v>3261</v>
      </c>
      <c r="I41" s="902">
        <v>479655330</v>
      </c>
    </row>
    <row r="42" spans="1:9" s="13" customFormat="1" ht="38.25">
      <c r="A42" s="54">
        <v>7</v>
      </c>
      <c r="B42" s="43" t="s">
        <v>3262</v>
      </c>
      <c r="C42" s="43" t="s">
        <v>3263</v>
      </c>
      <c r="D42" s="43"/>
      <c r="E42" s="949">
        <v>0.94</v>
      </c>
      <c r="F42" s="899">
        <f>SUM(F43:F45)</f>
        <v>1500000000</v>
      </c>
      <c r="G42" s="43"/>
      <c r="H42" s="949">
        <v>0.96</v>
      </c>
      <c r="I42" s="899">
        <f>SUM(I43:I45)</f>
        <v>1632587163.9000001</v>
      </c>
    </row>
    <row r="43" spans="1:9" s="13" customFormat="1" ht="25.5">
      <c r="A43" s="54"/>
      <c r="B43" s="47" t="s">
        <v>3264</v>
      </c>
      <c r="C43" s="46" t="s">
        <v>3265</v>
      </c>
      <c r="D43" s="46"/>
      <c r="E43" s="950" t="s">
        <v>3266</v>
      </c>
      <c r="F43" s="902">
        <v>500000000</v>
      </c>
      <c r="G43" s="43"/>
      <c r="H43" s="950" t="s">
        <v>3266</v>
      </c>
      <c r="I43" s="902">
        <v>590367578.89999998</v>
      </c>
    </row>
    <row r="44" spans="1:9" s="13" customFormat="1" ht="25.5">
      <c r="A44" s="54"/>
      <c r="B44" s="47" t="s">
        <v>3267</v>
      </c>
      <c r="C44" s="46" t="s">
        <v>3268</v>
      </c>
      <c r="D44" s="46"/>
      <c r="E44" s="950" t="s">
        <v>3269</v>
      </c>
      <c r="F44" s="902">
        <v>600000000</v>
      </c>
      <c r="G44" s="43"/>
      <c r="H44" s="950" t="s">
        <v>3269</v>
      </c>
      <c r="I44" s="902">
        <v>1042219585</v>
      </c>
    </row>
    <row r="45" spans="1:9" s="13" customFormat="1" ht="25.5">
      <c r="A45" s="54"/>
      <c r="B45" s="47" t="s">
        <v>3270</v>
      </c>
      <c r="C45" s="46" t="s">
        <v>3271</v>
      </c>
      <c r="D45" s="46"/>
      <c r="E45" s="950"/>
      <c r="F45" s="902">
        <v>400000000</v>
      </c>
      <c r="G45" s="43"/>
      <c r="H45" s="950"/>
      <c r="I45" s="902">
        <v>0</v>
      </c>
    </row>
    <row r="46" spans="1:9" s="13" customFormat="1" ht="38.25">
      <c r="A46" s="54">
        <v>8</v>
      </c>
      <c r="B46" s="43" t="s">
        <v>3272</v>
      </c>
      <c r="C46" s="43" t="s">
        <v>3273</v>
      </c>
      <c r="D46" s="43"/>
      <c r="E46" s="949">
        <v>0.94</v>
      </c>
      <c r="F46" s="899">
        <f>SUM(F47:F49)</f>
        <v>1618647000</v>
      </c>
      <c r="G46" s="43"/>
      <c r="H46" s="949">
        <v>0.95</v>
      </c>
      <c r="I46" s="899">
        <f>SUM(I47:I49)</f>
        <v>1690780746.5999999</v>
      </c>
    </row>
    <row r="47" spans="1:9" s="13" customFormat="1" ht="25.5">
      <c r="A47" s="54"/>
      <c r="B47" s="47" t="s">
        <v>3274</v>
      </c>
      <c r="C47" s="46" t="s">
        <v>3275</v>
      </c>
      <c r="D47" s="46"/>
      <c r="E47" s="950" t="s">
        <v>3276</v>
      </c>
      <c r="F47" s="902">
        <v>500000000</v>
      </c>
      <c r="G47" s="43"/>
      <c r="H47" s="950" t="s">
        <v>3276</v>
      </c>
      <c r="I47" s="902">
        <v>521770101.59999996</v>
      </c>
    </row>
    <row r="48" spans="1:9" s="13" customFormat="1" ht="25.5">
      <c r="A48" s="54"/>
      <c r="B48" s="47" t="s">
        <v>3277</v>
      </c>
      <c r="C48" s="46" t="s">
        <v>3278</v>
      </c>
      <c r="D48" s="46"/>
      <c r="E48" s="950" t="s">
        <v>3279</v>
      </c>
      <c r="F48" s="902">
        <v>500000000</v>
      </c>
      <c r="G48" s="43"/>
      <c r="H48" s="950" t="s">
        <v>3279</v>
      </c>
      <c r="I48" s="902">
        <v>736691196.99999988</v>
      </c>
    </row>
    <row r="49" spans="1:9" s="13" customFormat="1" ht="25.5">
      <c r="A49" s="54"/>
      <c r="B49" s="47" t="s">
        <v>3280</v>
      </c>
      <c r="C49" s="46" t="s">
        <v>3281</v>
      </c>
      <c r="D49" s="46"/>
      <c r="E49" s="950" t="s">
        <v>3261</v>
      </c>
      <c r="F49" s="902">
        <v>618647000</v>
      </c>
      <c r="G49" s="43"/>
      <c r="H49" s="950" t="s">
        <v>3261</v>
      </c>
      <c r="I49" s="902">
        <v>432319448</v>
      </c>
    </row>
    <row r="50" spans="1:9" s="13" customFormat="1" ht="38.25">
      <c r="A50" s="54">
        <v>9</v>
      </c>
      <c r="B50" s="43" t="s">
        <v>3282</v>
      </c>
      <c r="C50" s="43" t="s">
        <v>3283</v>
      </c>
      <c r="D50" s="43"/>
      <c r="E50" s="949">
        <v>0.93</v>
      </c>
      <c r="F50" s="899">
        <f>SUM(F51:F53)</f>
        <v>2000000000</v>
      </c>
      <c r="G50" s="43"/>
      <c r="H50" s="949">
        <v>0.94</v>
      </c>
      <c r="I50" s="899">
        <f>SUM(I51:I53)</f>
        <v>1813820782.4000001</v>
      </c>
    </row>
    <row r="51" spans="1:9" s="13" customFormat="1" ht="25.5">
      <c r="A51" s="54"/>
      <c r="B51" s="47" t="s">
        <v>3284</v>
      </c>
      <c r="C51" s="46" t="s">
        <v>3285</v>
      </c>
      <c r="D51" s="46"/>
      <c r="E51" s="950" t="s">
        <v>3248</v>
      </c>
      <c r="F51" s="902">
        <v>400000000</v>
      </c>
      <c r="G51" s="43"/>
      <c r="H51" s="950" t="s">
        <v>3248</v>
      </c>
      <c r="I51" s="902">
        <v>490965437.60000002</v>
      </c>
    </row>
    <row r="52" spans="1:9" s="13" customFormat="1" ht="25.5">
      <c r="A52" s="54"/>
      <c r="B52" s="47" t="s">
        <v>3286</v>
      </c>
      <c r="C52" s="46" t="s">
        <v>3287</v>
      </c>
      <c r="D52" s="46"/>
      <c r="E52" s="950" t="s">
        <v>3288</v>
      </c>
      <c r="F52" s="902">
        <v>1000000000</v>
      </c>
      <c r="G52" s="43"/>
      <c r="H52" s="950" t="s">
        <v>3288</v>
      </c>
      <c r="I52" s="902">
        <v>73205000</v>
      </c>
    </row>
    <row r="53" spans="1:9" s="13" customFormat="1" ht="25.5">
      <c r="A53" s="54"/>
      <c r="B53" s="47" t="s">
        <v>3289</v>
      </c>
      <c r="C53" s="46" t="s">
        <v>3290</v>
      </c>
      <c r="D53" s="46"/>
      <c r="E53" s="950" t="s">
        <v>3248</v>
      </c>
      <c r="F53" s="902">
        <v>600000000</v>
      </c>
      <c r="G53" s="43"/>
      <c r="H53" s="950" t="s">
        <v>3248</v>
      </c>
      <c r="I53" s="902">
        <v>1249650344.8000002</v>
      </c>
    </row>
    <row r="54" spans="1:9" s="13" customFormat="1">
      <c r="A54" s="2085" t="s">
        <v>9</v>
      </c>
      <c r="B54" s="2085"/>
      <c r="C54" s="2085"/>
      <c r="D54" s="2085"/>
      <c r="E54" s="2085"/>
      <c r="F54" s="41">
        <f>F8+F19+F28+F30+F34+F37+F42+F46+F50</f>
        <v>13900000000</v>
      </c>
      <c r="G54" s="40"/>
      <c r="H54" s="673"/>
      <c r="I54" s="41">
        <f>I8+I19+I28+I30+I34+I37+I42+I46+I50</f>
        <v>16222231164.67</v>
      </c>
    </row>
    <row r="55" spans="1:9" s="13" customFormat="1">
      <c r="E55" s="16"/>
    </row>
    <row r="56" spans="1:9" s="13" customFormat="1">
      <c r="E56" s="16"/>
    </row>
    <row r="57" spans="1:9" s="13" customFormat="1">
      <c r="E57" s="16"/>
    </row>
  </sheetData>
  <mergeCells count="7">
    <mergeCell ref="G3:G4"/>
    <mergeCell ref="H3:I3"/>
    <mergeCell ref="A54:E54"/>
    <mergeCell ref="A3:A4"/>
    <mergeCell ref="B3:B4"/>
    <mergeCell ref="C3:C4"/>
    <mergeCell ref="D3:F3"/>
  </mergeCells>
  <pageMargins left="0.78740157480314965" right="0.78740157480314965" top="0.98425196850393704" bottom="0.78740157480314965" header="0.31496062992125984" footer="0.31496062992125984"/>
  <pageSetup paperSize="10000" scale="65" orientation="landscape" horizontalDpi="4294967292" verticalDpi="0" r:id="rId1"/>
  <headerFooter>
    <oddFooter>&amp;L&amp;"-,Bold"&amp;12&amp;K03-024&amp;N RKPD Prov. Jambi Tahun 2019</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551E3F-F26B-441F-85E9-EF5BE3F4442F}">
  <sheetPr>
    <tabColor rgb="FF00B050"/>
  </sheetPr>
  <dimension ref="A1:I124"/>
  <sheetViews>
    <sheetView topLeftCell="A88" zoomScale="90" zoomScaleNormal="90" workbookViewId="0">
      <selection activeCell="A3" sqref="A3:F112"/>
    </sheetView>
  </sheetViews>
  <sheetFormatPr defaultColWidth="8.85546875" defaultRowHeight="12.75"/>
  <cols>
    <col min="1" max="1" width="6.28515625" style="1" customWidth="1"/>
    <col min="2" max="2" width="48.7109375" style="1" customWidth="1"/>
    <col min="3" max="3" width="37.85546875" style="1" customWidth="1"/>
    <col min="4" max="4" width="18.7109375" style="1" customWidth="1"/>
    <col min="5" max="5" width="18.7109375" style="14" customWidth="1"/>
    <col min="6" max="6" width="26.7109375" style="17" customWidth="1"/>
    <col min="7" max="7" width="20.7109375" style="17" customWidth="1"/>
    <col min="8" max="8" width="18.7109375" style="17" customWidth="1"/>
    <col min="9" max="9" width="26.7109375" style="17" customWidth="1"/>
    <col min="10" max="16384" width="8.85546875" style="1"/>
  </cols>
  <sheetData>
    <row r="1" spans="1:9" ht="15.75">
      <c r="A1" s="4" t="s">
        <v>718</v>
      </c>
      <c r="B1" s="4"/>
      <c r="C1" s="4"/>
    </row>
    <row r="3" spans="1:9">
      <c r="A3" s="2096" t="s">
        <v>0</v>
      </c>
      <c r="B3" s="2097" t="s">
        <v>1</v>
      </c>
      <c r="C3" s="2097" t="s">
        <v>2</v>
      </c>
      <c r="D3" s="2096" t="s">
        <v>605</v>
      </c>
      <c r="E3" s="2096"/>
      <c r="F3" s="2096"/>
      <c r="G3" s="2084" t="s">
        <v>6</v>
      </c>
      <c r="H3" s="2084" t="s">
        <v>606</v>
      </c>
      <c r="I3" s="2084"/>
    </row>
    <row r="4" spans="1:9">
      <c r="A4" s="2096"/>
      <c r="B4" s="2097"/>
      <c r="C4" s="2097"/>
      <c r="D4" s="421" t="s">
        <v>3</v>
      </c>
      <c r="E4" s="53" t="s">
        <v>4</v>
      </c>
      <c r="F4" s="53" t="s">
        <v>5</v>
      </c>
      <c r="G4" s="2084"/>
      <c r="H4" s="53" t="s">
        <v>4</v>
      </c>
      <c r="I4" s="53" t="s">
        <v>5</v>
      </c>
    </row>
    <row r="5" spans="1:9" s="17" customFormat="1">
      <c r="A5" s="15">
        <v>1</v>
      </c>
      <c r="B5" s="15">
        <v>2</v>
      </c>
      <c r="C5" s="15">
        <v>3</v>
      </c>
      <c r="D5" s="15">
        <v>4</v>
      </c>
      <c r="E5" s="15">
        <v>5</v>
      </c>
      <c r="F5" s="15">
        <v>6</v>
      </c>
      <c r="G5" s="15">
        <v>7</v>
      </c>
      <c r="H5" s="15">
        <v>8</v>
      </c>
      <c r="I5" s="15">
        <v>9</v>
      </c>
    </row>
    <row r="6" spans="1:9" s="13" customFormat="1">
      <c r="A6" s="6"/>
      <c r="B6" s="6"/>
      <c r="C6" s="6"/>
      <c r="D6" s="6"/>
      <c r="E6" s="7"/>
      <c r="F6" s="6"/>
      <c r="G6" s="6"/>
      <c r="H6" s="6"/>
      <c r="I6" s="6"/>
    </row>
    <row r="7" spans="1:9" s="13" customFormat="1">
      <c r="A7" s="38" t="s">
        <v>5220</v>
      </c>
      <c r="B7" s="36"/>
      <c r="C7" s="36"/>
      <c r="D7" s="36"/>
      <c r="E7" s="37"/>
      <c r="F7" s="36"/>
      <c r="G7" s="36"/>
      <c r="H7" s="36"/>
      <c r="I7" s="36"/>
    </row>
    <row r="8" spans="1:9" s="2" customFormat="1" ht="25.5">
      <c r="A8" s="54">
        <v>1</v>
      </c>
      <c r="B8" s="1424" t="s">
        <v>5221</v>
      </c>
      <c r="C8" s="1425" t="s">
        <v>5222</v>
      </c>
      <c r="D8" s="49"/>
      <c r="E8" s="1426">
        <v>1</v>
      </c>
      <c r="F8" s="1427">
        <f>SUM(F9:F17)</f>
        <v>635709224</v>
      </c>
      <c r="G8" s="43"/>
      <c r="H8" s="1428">
        <v>1</v>
      </c>
      <c r="I8" s="1429">
        <f>SUM(I9:I17)</f>
        <v>681128858</v>
      </c>
    </row>
    <row r="9" spans="1:9" s="2" customFormat="1" ht="38.25">
      <c r="A9" s="54"/>
      <c r="B9" s="1430"/>
      <c r="C9" s="1425" t="s">
        <v>5223</v>
      </c>
      <c r="D9" s="49"/>
      <c r="E9" s="1431">
        <v>5.0000000000000001E-3</v>
      </c>
      <c r="F9" s="1427"/>
      <c r="G9" s="43"/>
      <c r="H9" s="1432">
        <v>4.4999999999999997E-3</v>
      </c>
      <c r="I9" s="1433"/>
    </row>
    <row r="10" spans="1:9" s="2" customFormat="1" ht="38.25">
      <c r="A10" s="54"/>
      <c r="B10" s="1430"/>
      <c r="C10" s="1425" t="s">
        <v>5224</v>
      </c>
      <c r="D10" s="49"/>
      <c r="E10" s="1426">
        <v>0.1</v>
      </c>
      <c r="F10" s="1427"/>
      <c r="G10" s="43"/>
      <c r="H10" s="1428">
        <v>0.15</v>
      </c>
      <c r="I10" s="1433"/>
    </row>
    <row r="11" spans="1:9" s="2" customFormat="1" ht="25.5">
      <c r="A11" s="54"/>
      <c r="B11" s="1430"/>
      <c r="C11" s="1434" t="s">
        <v>5225</v>
      </c>
      <c r="D11" s="1435"/>
      <c r="E11" s="1436">
        <v>0.5</v>
      </c>
      <c r="F11" s="1437"/>
      <c r="G11" s="43"/>
      <c r="H11" s="1438">
        <v>0.7</v>
      </c>
      <c r="I11" s="1439"/>
    </row>
    <row r="12" spans="1:9" s="13" customFormat="1" ht="25.5">
      <c r="A12" s="7"/>
      <c r="B12" s="1440" t="s">
        <v>5226</v>
      </c>
      <c r="C12" s="46" t="s">
        <v>5227</v>
      </c>
      <c r="D12" s="1099" t="s">
        <v>1436</v>
      </c>
      <c r="E12" s="1441" t="s">
        <v>5228</v>
      </c>
      <c r="F12" s="1442">
        <v>75000000</v>
      </c>
      <c r="G12" s="46"/>
      <c r="H12" s="1191" t="s">
        <v>1577</v>
      </c>
      <c r="I12" s="1443">
        <v>80395756</v>
      </c>
    </row>
    <row r="13" spans="1:9" s="13" customFormat="1" ht="38.25">
      <c r="A13" s="7"/>
      <c r="B13" s="1440" t="s">
        <v>5229</v>
      </c>
      <c r="C13" s="46" t="s">
        <v>5230</v>
      </c>
      <c r="D13" s="1099" t="s">
        <v>1436</v>
      </c>
      <c r="E13" s="1441" t="s">
        <v>1568</v>
      </c>
      <c r="F13" s="1442">
        <v>115000000</v>
      </c>
      <c r="G13" s="46"/>
      <c r="H13" s="1191" t="s">
        <v>5231</v>
      </c>
      <c r="I13" s="1443">
        <v>120395756</v>
      </c>
    </row>
    <row r="14" spans="1:9" s="13" customFormat="1" ht="25.5">
      <c r="A14" s="7"/>
      <c r="B14" s="1440" t="s">
        <v>5232</v>
      </c>
      <c r="C14" s="46" t="s">
        <v>5233</v>
      </c>
      <c r="D14" s="1099" t="s">
        <v>1436</v>
      </c>
      <c r="E14" s="1191" t="s">
        <v>5234</v>
      </c>
      <c r="F14" s="1442">
        <v>240000000</v>
      </c>
      <c r="G14" s="46"/>
      <c r="H14" s="1191" t="s">
        <v>5235</v>
      </c>
      <c r="I14" s="1443">
        <v>260000000</v>
      </c>
    </row>
    <row r="15" spans="1:9" s="13" customFormat="1" ht="25.5">
      <c r="A15" s="7"/>
      <c r="B15" s="1444" t="s">
        <v>5236</v>
      </c>
      <c r="C15" s="1445" t="s">
        <v>5237</v>
      </c>
      <c r="D15" s="1099" t="s">
        <v>1436</v>
      </c>
      <c r="E15" s="1446" t="s">
        <v>5238</v>
      </c>
      <c r="F15" s="1447">
        <v>180178465</v>
      </c>
      <c r="G15" s="46"/>
      <c r="H15" s="1445" t="s">
        <v>5239</v>
      </c>
      <c r="I15" s="1448">
        <v>192786496</v>
      </c>
    </row>
    <row r="16" spans="1:9" s="13" customFormat="1">
      <c r="A16" s="7"/>
      <c r="B16" s="1449"/>
      <c r="C16" s="1450"/>
      <c r="D16" s="1099"/>
      <c r="E16" s="1450" t="s">
        <v>5240</v>
      </c>
      <c r="F16" s="1451"/>
      <c r="G16" s="46"/>
      <c r="H16" s="1450" t="s">
        <v>5240</v>
      </c>
      <c r="I16" s="1452"/>
    </row>
    <row r="17" spans="1:9" s="2" customFormat="1" ht="76.5">
      <c r="A17" s="54" t="s">
        <v>244</v>
      </c>
      <c r="B17" s="1440" t="s">
        <v>5241</v>
      </c>
      <c r="C17" s="1441" t="s">
        <v>5242</v>
      </c>
      <c r="D17" s="1099" t="s">
        <v>1436</v>
      </c>
      <c r="E17" s="1453" t="s">
        <v>2062</v>
      </c>
      <c r="F17" s="1442">
        <v>25530759</v>
      </c>
      <c r="G17" s="43"/>
      <c r="H17" s="1453" t="s">
        <v>2062</v>
      </c>
      <c r="I17" s="1443">
        <v>27550850</v>
      </c>
    </row>
    <row r="18" spans="1:9" s="2" customFormat="1" ht="51">
      <c r="A18" s="54">
        <v>2</v>
      </c>
      <c r="B18" s="1454" t="s">
        <v>5243</v>
      </c>
      <c r="C18" s="1433" t="s">
        <v>5244</v>
      </c>
      <c r="D18" s="49" t="s">
        <v>1188</v>
      </c>
      <c r="E18" s="1455">
        <v>0.57140000000000002</v>
      </c>
      <c r="F18" s="1456">
        <f>SUM(F19:F26)</f>
        <v>1509020000</v>
      </c>
      <c r="G18" s="43"/>
      <c r="H18" s="1428">
        <v>1</v>
      </c>
      <c r="I18" s="1429">
        <f>SUM(I19:I26)</f>
        <v>1564922000</v>
      </c>
    </row>
    <row r="19" spans="1:9" s="2" customFormat="1" ht="51">
      <c r="A19" s="54"/>
      <c r="B19" s="1457"/>
      <c r="C19" s="1439" t="s">
        <v>5245</v>
      </c>
      <c r="D19" s="1435"/>
      <c r="E19" s="1458" t="s">
        <v>5246</v>
      </c>
      <c r="F19" s="1456"/>
      <c r="G19" s="43"/>
      <c r="H19" s="1459" t="s">
        <v>5247</v>
      </c>
      <c r="I19" s="1460"/>
    </row>
    <row r="20" spans="1:9" s="2" customFormat="1">
      <c r="A20" s="54"/>
      <c r="B20" s="1457"/>
      <c r="C20" s="1461"/>
      <c r="D20" s="1462"/>
      <c r="E20" s="1459" t="s">
        <v>5248</v>
      </c>
      <c r="F20" s="1456"/>
      <c r="G20" s="43"/>
      <c r="H20" s="1459" t="s">
        <v>5249</v>
      </c>
      <c r="I20" s="1460"/>
    </row>
    <row r="21" spans="1:9" s="2" customFormat="1">
      <c r="A21" s="54"/>
      <c r="B21" s="1457"/>
      <c r="C21" s="1454"/>
      <c r="D21" s="1463"/>
      <c r="E21" s="1459" t="s">
        <v>5250</v>
      </c>
      <c r="F21" s="1456"/>
      <c r="G21" s="43"/>
      <c r="H21" s="1433" t="s">
        <v>5251</v>
      </c>
      <c r="I21" s="1460"/>
    </row>
    <row r="22" spans="1:9" s="2" customFormat="1" ht="51">
      <c r="A22" s="54"/>
      <c r="B22" s="1461"/>
      <c r="C22" s="1433" t="s">
        <v>5252</v>
      </c>
      <c r="D22" s="49"/>
      <c r="E22" s="1464">
        <v>0.2</v>
      </c>
      <c r="F22" s="1456"/>
      <c r="G22" s="43"/>
      <c r="H22" s="1464">
        <v>0.4</v>
      </c>
      <c r="I22" s="1460"/>
    </row>
    <row r="23" spans="1:9" s="13" customFormat="1" ht="25.5">
      <c r="A23" s="7"/>
      <c r="B23" s="1465"/>
      <c r="C23" s="1433" t="s">
        <v>5253</v>
      </c>
      <c r="D23" s="49"/>
      <c r="E23" s="1464">
        <v>1</v>
      </c>
      <c r="F23" s="1456"/>
      <c r="G23" s="46"/>
      <c r="H23" s="1464">
        <v>1</v>
      </c>
      <c r="I23" s="1460"/>
    </row>
    <row r="24" spans="1:9" s="13" customFormat="1" ht="25.5">
      <c r="A24" s="7"/>
      <c r="B24" s="1440" t="s">
        <v>5254</v>
      </c>
      <c r="C24" s="1191" t="s">
        <v>5255</v>
      </c>
      <c r="D24" s="46" t="s">
        <v>1436</v>
      </c>
      <c r="E24" s="1441" t="s">
        <v>2060</v>
      </c>
      <c r="F24" s="1442">
        <v>879510000</v>
      </c>
      <c r="G24" s="46"/>
      <c r="H24" s="1466" t="s">
        <v>2060</v>
      </c>
      <c r="I24" s="1443">
        <v>907461000</v>
      </c>
    </row>
    <row r="25" spans="1:9" s="13" customFormat="1" ht="25.5">
      <c r="A25" s="7"/>
      <c r="B25" s="1440" t="s">
        <v>5256</v>
      </c>
      <c r="C25" s="1191" t="s">
        <v>5255</v>
      </c>
      <c r="D25" s="46" t="s">
        <v>1436</v>
      </c>
      <c r="E25" s="1467" t="s">
        <v>2062</v>
      </c>
      <c r="F25" s="1442">
        <v>279510000</v>
      </c>
      <c r="G25" s="46"/>
      <c r="H25" s="1466" t="s">
        <v>5257</v>
      </c>
      <c r="I25" s="1443">
        <v>307461000</v>
      </c>
    </row>
    <row r="26" spans="1:9" s="2" customFormat="1" ht="25.5">
      <c r="A26" s="54" t="s">
        <v>244</v>
      </c>
      <c r="B26" s="1440" t="s">
        <v>5258</v>
      </c>
      <c r="C26" s="1191" t="s">
        <v>5259</v>
      </c>
      <c r="D26" s="46" t="s">
        <v>1436</v>
      </c>
      <c r="E26" s="1467" t="s">
        <v>5260</v>
      </c>
      <c r="F26" s="1442">
        <v>350000000</v>
      </c>
      <c r="G26" s="43"/>
      <c r="H26" s="1466" t="s">
        <v>5260</v>
      </c>
      <c r="I26" s="1443">
        <v>350000000</v>
      </c>
    </row>
    <row r="27" spans="1:9" s="2" customFormat="1" ht="25.5">
      <c r="A27" s="54">
        <v>3</v>
      </c>
      <c r="B27" s="1468" t="s">
        <v>5261</v>
      </c>
      <c r="C27" s="1469" t="s">
        <v>5262</v>
      </c>
      <c r="D27" s="43"/>
      <c r="E27" s="1470">
        <v>0.46</v>
      </c>
      <c r="F27" s="1471">
        <f>SUM(F28:F39)</f>
        <v>1832261566</v>
      </c>
      <c r="G27" s="43"/>
      <c r="H27" s="1472">
        <v>0.46</v>
      </c>
      <c r="I27" s="1473">
        <f>SUM(I28:I39)</f>
        <v>1912934160</v>
      </c>
    </row>
    <row r="28" spans="1:9" s="2" customFormat="1" ht="38.25">
      <c r="A28" s="54"/>
      <c r="B28" s="1474"/>
      <c r="C28" s="1468" t="s">
        <v>5263</v>
      </c>
      <c r="D28" s="1209"/>
      <c r="E28" s="1475" t="s">
        <v>5264</v>
      </c>
      <c r="F28" s="1476"/>
      <c r="G28" s="43"/>
      <c r="H28" s="1475" t="s">
        <v>5265</v>
      </c>
      <c r="I28" s="1477"/>
    </row>
    <row r="29" spans="1:9" s="2" customFormat="1">
      <c r="A29" s="54"/>
      <c r="B29" s="1474"/>
      <c r="C29" s="1478"/>
      <c r="D29" s="1209"/>
      <c r="E29" s="1479" t="s">
        <v>5266</v>
      </c>
      <c r="F29" s="1476"/>
      <c r="G29" s="43"/>
      <c r="H29" s="1480" t="s">
        <v>5267</v>
      </c>
      <c r="I29" s="1481"/>
    </row>
    <row r="30" spans="1:9" s="13" customFormat="1">
      <c r="A30" s="7"/>
      <c r="B30" s="1482"/>
      <c r="C30" s="1483"/>
      <c r="D30" s="1203"/>
      <c r="E30" s="1484" t="s">
        <v>5268</v>
      </c>
      <c r="F30" s="1485"/>
      <c r="G30" s="46"/>
      <c r="H30" s="1484" t="s">
        <v>5269</v>
      </c>
      <c r="I30" s="1486"/>
    </row>
    <row r="31" spans="1:9" s="13" customFormat="1" ht="51">
      <c r="A31" s="7"/>
      <c r="B31" s="1067" t="s">
        <v>5270</v>
      </c>
      <c r="C31" s="1445" t="s">
        <v>5271</v>
      </c>
      <c r="D31" s="1205" t="s">
        <v>1436</v>
      </c>
      <c r="E31" s="1487" t="s">
        <v>5272</v>
      </c>
      <c r="F31" s="1488">
        <v>795000000</v>
      </c>
      <c r="G31" s="46"/>
      <c r="H31" s="1487" t="s">
        <v>5272</v>
      </c>
      <c r="I31" s="1489">
        <v>795000000</v>
      </c>
    </row>
    <row r="32" spans="1:9" s="13" customFormat="1" ht="51">
      <c r="A32" s="7"/>
      <c r="B32" s="1068"/>
      <c r="C32" s="1450"/>
      <c r="D32" s="1157"/>
      <c r="E32" s="1490" t="s">
        <v>5273</v>
      </c>
      <c r="F32" s="1491"/>
      <c r="G32" s="46"/>
      <c r="H32" s="1490" t="s">
        <v>5273</v>
      </c>
      <c r="I32" s="1158"/>
    </row>
    <row r="33" spans="1:9" s="13" customFormat="1" ht="38.25">
      <c r="A33" s="7"/>
      <c r="B33" s="47" t="s">
        <v>5274</v>
      </c>
      <c r="C33" s="1191" t="s">
        <v>5275</v>
      </c>
      <c r="D33" s="1205" t="s">
        <v>1436</v>
      </c>
      <c r="E33" s="1492">
        <v>1</v>
      </c>
      <c r="F33" s="1442">
        <v>193643750</v>
      </c>
      <c r="G33" s="46"/>
      <c r="H33" s="1492">
        <v>1</v>
      </c>
      <c r="I33" s="1443">
        <v>212325937</v>
      </c>
    </row>
    <row r="34" spans="1:9" s="13" customFormat="1" ht="51">
      <c r="A34" s="7"/>
      <c r="B34" s="47" t="s">
        <v>5276</v>
      </c>
      <c r="C34" s="1191" t="s">
        <v>5277</v>
      </c>
      <c r="D34" s="46" t="s">
        <v>1436</v>
      </c>
      <c r="E34" s="1191" t="s">
        <v>5278</v>
      </c>
      <c r="F34" s="1442">
        <v>237400000</v>
      </c>
      <c r="G34" s="46"/>
      <c r="H34" s="1191" t="s">
        <v>5279</v>
      </c>
      <c r="I34" s="1443">
        <v>257500000</v>
      </c>
    </row>
    <row r="35" spans="1:9" s="13" customFormat="1">
      <c r="A35" s="7"/>
      <c r="B35" s="47" t="s">
        <v>5280</v>
      </c>
      <c r="C35" s="1191" t="s">
        <v>5281</v>
      </c>
      <c r="D35" s="46" t="s">
        <v>1436</v>
      </c>
      <c r="E35" s="1191" t="s">
        <v>5282</v>
      </c>
      <c r="F35" s="1442">
        <v>175000000</v>
      </c>
      <c r="G35" s="46"/>
      <c r="H35" s="1191" t="s">
        <v>5283</v>
      </c>
      <c r="I35" s="1443">
        <v>185000000</v>
      </c>
    </row>
    <row r="36" spans="1:9" s="13" customFormat="1" ht="25.5">
      <c r="A36" s="7"/>
      <c r="B36" s="47" t="s">
        <v>5284</v>
      </c>
      <c r="C36" s="1191" t="s">
        <v>5285</v>
      </c>
      <c r="D36" s="1099" t="s">
        <v>1188</v>
      </c>
      <c r="E36" s="1191" t="s">
        <v>5286</v>
      </c>
      <c r="F36" s="1442">
        <v>69619336</v>
      </c>
      <c r="G36" s="46"/>
      <c r="H36" s="1191" t="s">
        <v>5286</v>
      </c>
      <c r="I36" s="1443">
        <v>73100303</v>
      </c>
    </row>
    <row r="37" spans="1:9" s="13" customFormat="1" ht="25.5">
      <c r="A37" s="7"/>
      <c r="B37" s="47" t="s">
        <v>5287</v>
      </c>
      <c r="C37" s="1191" t="s">
        <v>5288</v>
      </c>
      <c r="D37" s="46" t="s">
        <v>1436</v>
      </c>
      <c r="E37" s="1191" t="s">
        <v>5289</v>
      </c>
      <c r="F37" s="1442">
        <v>247267500</v>
      </c>
      <c r="G37" s="46"/>
      <c r="H37" s="1191" t="s">
        <v>4513</v>
      </c>
      <c r="I37" s="1443">
        <v>264651675</v>
      </c>
    </row>
    <row r="38" spans="1:9" s="13" customFormat="1">
      <c r="A38" s="7"/>
      <c r="B38" s="47" t="s">
        <v>5290</v>
      </c>
      <c r="C38" s="1191" t="s">
        <v>5291</v>
      </c>
      <c r="D38" s="46" t="s">
        <v>1436</v>
      </c>
      <c r="E38" s="1492">
        <v>1</v>
      </c>
      <c r="F38" s="1442">
        <v>87274336</v>
      </c>
      <c r="G38" s="46"/>
      <c r="H38" s="1492">
        <v>1</v>
      </c>
      <c r="I38" s="1443">
        <v>96001769</v>
      </c>
    </row>
    <row r="39" spans="1:9" s="13" customFormat="1">
      <c r="A39" s="7"/>
      <c r="B39" s="47" t="s">
        <v>5292</v>
      </c>
      <c r="C39" s="1191" t="s">
        <v>5293</v>
      </c>
      <c r="D39" s="1099" t="s">
        <v>1188</v>
      </c>
      <c r="E39" s="1191" t="s">
        <v>2062</v>
      </c>
      <c r="F39" s="1442">
        <v>27056644</v>
      </c>
      <c r="G39" s="46"/>
      <c r="H39" s="1191" t="s">
        <v>2062</v>
      </c>
      <c r="I39" s="1443">
        <v>29354476</v>
      </c>
    </row>
    <row r="40" spans="1:9" s="13" customFormat="1" ht="38.25">
      <c r="A40" s="7">
        <v>4</v>
      </c>
      <c r="B40" s="1199" t="s">
        <v>5294</v>
      </c>
      <c r="C40" s="1469" t="s">
        <v>5295</v>
      </c>
      <c r="D40" s="1199"/>
      <c r="E40" s="1493">
        <v>1</v>
      </c>
      <c r="F40" s="1494">
        <f>SUM(F41:F48)</f>
        <v>488417625</v>
      </c>
      <c r="G40" s="46"/>
      <c r="H40" s="1495">
        <v>1</v>
      </c>
      <c r="I40" s="1496">
        <f>SUM(I41:I48)</f>
        <v>516132732</v>
      </c>
    </row>
    <row r="41" spans="1:9" s="2" customFormat="1" ht="25.5">
      <c r="A41" s="54" t="s">
        <v>244</v>
      </c>
      <c r="B41" s="1209"/>
      <c r="C41" s="1468" t="s">
        <v>5296</v>
      </c>
      <c r="D41" s="1199"/>
      <c r="E41" s="1475" t="s">
        <v>5297</v>
      </c>
      <c r="F41" s="1497"/>
      <c r="G41" s="43"/>
      <c r="H41" s="1498" t="s">
        <v>5298</v>
      </c>
      <c r="I41" s="1499"/>
    </row>
    <row r="42" spans="1:9" s="2" customFormat="1">
      <c r="A42" s="54"/>
      <c r="B42" s="1209"/>
      <c r="C42" s="1483"/>
      <c r="D42" s="1203"/>
      <c r="E42" s="1484" t="s">
        <v>5299</v>
      </c>
      <c r="F42" s="1500"/>
      <c r="G42" s="43"/>
      <c r="H42" s="1484" t="s">
        <v>5300</v>
      </c>
      <c r="I42" s="1501"/>
    </row>
    <row r="43" spans="1:9" s="2" customFormat="1" ht="25.5">
      <c r="A43" s="54"/>
      <c r="B43" s="1209"/>
      <c r="C43" s="1469" t="s">
        <v>5301</v>
      </c>
      <c r="D43" s="43"/>
      <c r="E43" s="1470">
        <v>1</v>
      </c>
      <c r="F43" s="1502"/>
      <c r="G43" s="43"/>
      <c r="H43" s="1470">
        <v>1</v>
      </c>
      <c r="I43" s="1503"/>
    </row>
    <row r="44" spans="1:9" s="2" customFormat="1" ht="63.75">
      <c r="A44" s="54"/>
      <c r="B44" s="1067" t="s">
        <v>5302</v>
      </c>
      <c r="C44" s="1445" t="s">
        <v>5303</v>
      </c>
      <c r="D44" s="46" t="s">
        <v>1436</v>
      </c>
      <c r="E44" s="1487" t="s">
        <v>5304</v>
      </c>
      <c r="F44" s="1488">
        <v>266253750</v>
      </c>
      <c r="G44" s="43"/>
      <c r="H44" s="1445" t="s">
        <v>5304</v>
      </c>
      <c r="I44" s="1489">
        <v>279566438</v>
      </c>
    </row>
    <row r="45" spans="1:9" s="13" customFormat="1" ht="25.5">
      <c r="A45" s="7"/>
      <c r="B45" s="1067" t="s">
        <v>5305</v>
      </c>
      <c r="C45" s="1445" t="s">
        <v>5306</v>
      </c>
      <c r="D45" s="1205" t="s">
        <v>1436</v>
      </c>
      <c r="E45" s="1504" t="s">
        <v>5307</v>
      </c>
      <c r="F45" s="1488">
        <v>156279375</v>
      </c>
      <c r="G45" s="46"/>
      <c r="H45" s="1504" t="s">
        <v>5308</v>
      </c>
      <c r="I45" s="1489">
        <v>164093344</v>
      </c>
    </row>
    <row r="46" spans="1:9" s="13" customFormat="1">
      <c r="A46" s="7"/>
      <c r="B46" s="1134"/>
      <c r="C46" s="1450"/>
      <c r="D46" s="1157"/>
      <c r="E46" s="1505" t="s">
        <v>5300</v>
      </c>
      <c r="F46" s="1491"/>
      <c r="G46" s="46"/>
      <c r="H46" s="1505" t="s">
        <v>5309</v>
      </c>
      <c r="I46" s="1158"/>
    </row>
    <row r="47" spans="1:9" s="13" customFormat="1" ht="25.5">
      <c r="A47" s="7"/>
      <c r="B47" s="1068"/>
      <c r="C47" s="1191" t="s">
        <v>5310</v>
      </c>
      <c r="D47" s="1099"/>
      <c r="E47" s="1191" t="s">
        <v>1203</v>
      </c>
      <c r="F47" s="1442"/>
      <c r="G47" s="46"/>
      <c r="H47" s="1191" t="s">
        <v>1203</v>
      </c>
      <c r="I47" s="1443"/>
    </row>
    <row r="48" spans="1:9" s="13" customFormat="1" ht="25.5">
      <c r="A48" s="7"/>
      <c r="B48" s="47" t="s">
        <v>5311</v>
      </c>
      <c r="C48" s="1191" t="s">
        <v>5312</v>
      </c>
      <c r="D48" s="1099" t="s">
        <v>1188</v>
      </c>
      <c r="E48" s="1492">
        <v>1</v>
      </c>
      <c r="F48" s="1442">
        <v>65884500</v>
      </c>
      <c r="G48" s="46"/>
      <c r="H48" s="1492">
        <v>1</v>
      </c>
      <c r="I48" s="1443">
        <v>72472950</v>
      </c>
    </row>
    <row r="49" spans="1:9" s="13" customFormat="1" ht="25.5">
      <c r="A49" s="7">
        <v>5</v>
      </c>
      <c r="B49" s="1199" t="s">
        <v>5313</v>
      </c>
      <c r="C49" s="1188" t="s">
        <v>5314</v>
      </c>
      <c r="D49" s="1099"/>
      <c r="E49" s="1506"/>
      <c r="F49" s="1507">
        <f>SUM(F50:F52)</f>
        <v>71036269</v>
      </c>
      <c r="G49" s="46"/>
      <c r="H49" s="1492"/>
      <c r="I49" s="1508">
        <f>SUM(I50:I52)</f>
        <v>1669288421</v>
      </c>
    </row>
    <row r="50" spans="1:9" s="2" customFormat="1">
      <c r="A50" s="54" t="s">
        <v>244</v>
      </c>
      <c r="B50" s="1509" t="s">
        <v>5315</v>
      </c>
      <c r="C50" s="1191" t="s">
        <v>5316</v>
      </c>
      <c r="D50" s="1099" t="s">
        <v>1436</v>
      </c>
      <c r="E50" s="1492" t="s">
        <v>5317</v>
      </c>
      <c r="F50" s="1442">
        <v>71036269</v>
      </c>
      <c r="G50" s="43"/>
      <c r="H50" s="1492" t="s">
        <v>5317</v>
      </c>
      <c r="I50" s="1443">
        <v>81691709</v>
      </c>
    </row>
    <row r="51" spans="1:9" s="13" customFormat="1" ht="25.5">
      <c r="A51" s="7">
        <v>6</v>
      </c>
      <c r="B51" s="1199" t="s">
        <v>5318</v>
      </c>
      <c r="C51" s="1510" t="s">
        <v>5319</v>
      </c>
      <c r="D51" s="1078"/>
      <c r="E51" s="1511"/>
      <c r="F51" s="1512">
        <f>SUM(F52)</f>
        <v>0</v>
      </c>
      <c r="G51" s="46"/>
      <c r="H51" s="1513"/>
      <c r="I51" s="1477">
        <f>SUM(I52)</f>
        <v>793798356</v>
      </c>
    </row>
    <row r="52" spans="1:9" s="2" customFormat="1" ht="25.5">
      <c r="A52" s="54" t="s">
        <v>244</v>
      </c>
      <c r="B52" s="1514" t="s">
        <v>5320</v>
      </c>
      <c r="C52" s="1191" t="s">
        <v>5321</v>
      </c>
      <c r="D52" s="1099" t="s">
        <v>1436</v>
      </c>
      <c r="E52" s="1506"/>
      <c r="F52" s="1515"/>
      <c r="G52" s="43"/>
      <c r="H52" s="1492" t="s">
        <v>5322</v>
      </c>
      <c r="I52" s="1443">
        <v>793798356</v>
      </c>
    </row>
    <row r="53" spans="1:9" s="13" customFormat="1" ht="38.25">
      <c r="A53" s="7">
        <v>7</v>
      </c>
      <c r="B53" s="1199" t="s">
        <v>5323</v>
      </c>
      <c r="C53" s="1191" t="s">
        <v>5324</v>
      </c>
      <c r="D53" s="1099"/>
      <c r="E53" s="1506"/>
      <c r="F53" s="1507">
        <f>SUM(F54:F55)</f>
        <v>850000000</v>
      </c>
      <c r="G53" s="46"/>
      <c r="H53" s="1492"/>
      <c r="I53" s="1508">
        <f>SUM(I54:I55)</f>
        <v>60000000</v>
      </c>
    </row>
    <row r="54" spans="1:9" s="2" customFormat="1" ht="38.25">
      <c r="A54" s="54" t="s">
        <v>244</v>
      </c>
      <c r="B54" s="47" t="s">
        <v>5325</v>
      </c>
      <c r="C54" s="1191" t="s">
        <v>5326</v>
      </c>
      <c r="D54" s="1099" t="s">
        <v>1436</v>
      </c>
      <c r="E54" s="1492" t="s">
        <v>380</v>
      </c>
      <c r="F54" s="1515">
        <v>50000000</v>
      </c>
      <c r="G54" s="43"/>
      <c r="H54" s="1492" t="s">
        <v>380</v>
      </c>
      <c r="I54" s="1443">
        <v>60000000</v>
      </c>
    </row>
    <row r="55" spans="1:9" s="13" customFormat="1" ht="25.5">
      <c r="A55" s="7"/>
      <c r="B55" s="1509" t="s">
        <v>5327</v>
      </c>
      <c r="C55" s="1191" t="s">
        <v>5328</v>
      </c>
      <c r="D55" s="1099" t="s">
        <v>5329</v>
      </c>
      <c r="E55" s="1492" t="s">
        <v>5330</v>
      </c>
      <c r="F55" s="1515">
        <v>800000000</v>
      </c>
      <c r="G55" s="46"/>
      <c r="H55" s="1492"/>
      <c r="I55" s="1443">
        <v>0</v>
      </c>
    </row>
    <row r="56" spans="1:9" s="2" customFormat="1">
      <c r="A56" s="54" t="s">
        <v>244</v>
      </c>
      <c r="B56" s="1516"/>
      <c r="C56" s="1516"/>
      <c r="D56" s="1516"/>
      <c r="E56" s="1516"/>
      <c r="F56" s="1517"/>
      <c r="G56" s="43"/>
      <c r="H56" s="1516"/>
      <c r="I56" s="1518"/>
    </row>
    <row r="57" spans="1:9" s="13" customFormat="1">
      <c r="A57" s="7"/>
      <c r="B57" s="1516"/>
      <c r="C57" s="1519"/>
      <c r="D57" s="1519"/>
      <c r="E57" s="1519"/>
      <c r="F57" s="1520"/>
      <c r="G57" s="46"/>
      <c r="H57" s="1519"/>
      <c r="I57" s="1521"/>
    </row>
    <row r="58" spans="1:9" s="2" customFormat="1" ht="25.5">
      <c r="A58" s="54">
        <v>8</v>
      </c>
      <c r="B58" s="1199" t="s">
        <v>5331</v>
      </c>
      <c r="C58" s="1469" t="s">
        <v>5332</v>
      </c>
      <c r="D58" s="43"/>
      <c r="E58" s="1522" t="s">
        <v>5333</v>
      </c>
      <c r="F58" s="1471">
        <f>SUM(F59:F73)</f>
        <v>728901968</v>
      </c>
      <c r="G58" s="43"/>
      <c r="H58" s="1522" t="s">
        <v>5333</v>
      </c>
      <c r="I58" s="1473">
        <f>SUM(I59:I73)</f>
        <v>770013960</v>
      </c>
    </row>
    <row r="59" spans="1:9" s="2" customFormat="1" ht="38.25">
      <c r="A59" s="54"/>
      <c r="B59" s="1523"/>
      <c r="C59" s="1469" t="s">
        <v>5334</v>
      </c>
      <c r="D59" s="43"/>
      <c r="E59" s="1522">
        <v>0.85499999999999998</v>
      </c>
      <c r="F59" s="1502"/>
      <c r="G59" s="43"/>
      <c r="H59" s="1522">
        <v>0.85499999999999998</v>
      </c>
      <c r="I59" s="1503"/>
    </row>
    <row r="60" spans="1:9" s="2" customFormat="1" ht="25.5">
      <c r="A60" s="54"/>
      <c r="B60" s="1523"/>
      <c r="C60" s="1469" t="s">
        <v>5335</v>
      </c>
      <c r="D60" s="43"/>
      <c r="E60" s="1524" t="s">
        <v>5336</v>
      </c>
      <c r="F60" s="1502"/>
      <c r="G60" s="43"/>
      <c r="H60" s="1524" t="s">
        <v>5336</v>
      </c>
      <c r="I60" s="1503"/>
    </row>
    <row r="61" spans="1:9" s="2" customFormat="1" ht="25.5">
      <c r="A61" s="54"/>
      <c r="B61" s="1523"/>
      <c r="C61" s="1469" t="s">
        <v>5337</v>
      </c>
      <c r="D61" s="43"/>
      <c r="E61" s="1470">
        <v>0.5</v>
      </c>
      <c r="F61" s="1502"/>
      <c r="G61" s="43"/>
      <c r="H61" s="1470">
        <v>0.75</v>
      </c>
      <c r="I61" s="1503"/>
    </row>
    <row r="62" spans="1:9" s="13" customFormat="1" ht="38.25">
      <c r="A62" s="7"/>
      <c r="B62" s="1067" t="s">
        <v>5338</v>
      </c>
      <c r="C62" s="1445" t="s">
        <v>5339</v>
      </c>
      <c r="D62" s="1099" t="s">
        <v>1436</v>
      </c>
      <c r="E62" s="1504" t="s">
        <v>5340</v>
      </c>
      <c r="F62" s="1488">
        <v>74586068</v>
      </c>
      <c r="G62" s="46"/>
      <c r="H62" s="1504" t="s">
        <v>5340</v>
      </c>
      <c r="I62" s="1489">
        <v>85315360</v>
      </c>
    </row>
    <row r="63" spans="1:9" s="13" customFormat="1">
      <c r="A63" s="7"/>
      <c r="B63" s="1134"/>
      <c r="C63" s="1525"/>
      <c r="D63" s="1155"/>
      <c r="E63" s="1526" t="s">
        <v>5341</v>
      </c>
      <c r="F63" s="1527"/>
      <c r="G63" s="46"/>
      <c r="H63" s="1526" t="s">
        <v>5341</v>
      </c>
      <c r="I63" s="1156"/>
    </row>
    <row r="64" spans="1:9" s="13" customFormat="1">
      <c r="A64" s="7"/>
      <c r="B64" s="1068"/>
      <c r="C64" s="1450"/>
      <c r="D64" s="1157"/>
      <c r="E64" s="1505" t="s">
        <v>5342</v>
      </c>
      <c r="F64" s="1491"/>
      <c r="G64" s="46"/>
      <c r="H64" s="1505" t="s">
        <v>5343</v>
      </c>
      <c r="I64" s="1158"/>
    </row>
    <row r="65" spans="1:9" s="13" customFormat="1" ht="25.5">
      <c r="A65" s="7"/>
      <c r="B65" s="1067" t="s">
        <v>5344</v>
      </c>
      <c r="C65" s="1445" t="s">
        <v>5345</v>
      </c>
      <c r="D65" s="1099" t="s">
        <v>1436</v>
      </c>
      <c r="E65" s="1504" t="s">
        <v>5346</v>
      </c>
      <c r="F65" s="1488">
        <v>245350000</v>
      </c>
      <c r="G65" s="46"/>
      <c r="H65" s="1504" t="s">
        <v>5346</v>
      </c>
      <c r="I65" s="1489">
        <v>250000000</v>
      </c>
    </row>
    <row r="66" spans="1:9" s="13" customFormat="1">
      <c r="A66" s="7"/>
      <c r="B66" s="1134"/>
      <c r="C66" s="1450"/>
      <c r="D66" s="1155"/>
      <c r="E66" s="1505" t="s">
        <v>5347</v>
      </c>
      <c r="F66" s="1491"/>
      <c r="G66" s="46"/>
      <c r="H66" s="1505" t="s">
        <v>5348</v>
      </c>
      <c r="I66" s="1158"/>
    </row>
    <row r="67" spans="1:9" s="13" customFormat="1" ht="38.25">
      <c r="A67" s="7"/>
      <c r="B67" s="47" t="s">
        <v>5349</v>
      </c>
      <c r="C67" s="1191" t="s">
        <v>5350</v>
      </c>
      <c r="D67" s="1099" t="s">
        <v>1436</v>
      </c>
      <c r="E67" s="1191" t="s">
        <v>5351</v>
      </c>
      <c r="F67" s="1442">
        <v>147729000</v>
      </c>
      <c r="G67" s="46"/>
      <c r="H67" s="1191" t="s">
        <v>5352</v>
      </c>
      <c r="I67" s="1443">
        <v>162415100</v>
      </c>
    </row>
    <row r="68" spans="1:9" s="13" customFormat="1" ht="51">
      <c r="A68" s="7"/>
      <c r="B68" s="1067" t="s">
        <v>5353</v>
      </c>
      <c r="C68" s="1445" t="s">
        <v>5354</v>
      </c>
      <c r="D68" s="1205" t="s">
        <v>1436</v>
      </c>
      <c r="E68" s="1528" t="s">
        <v>5355</v>
      </c>
      <c r="F68" s="1488">
        <v>70000000</v>
      </c>
      <c r="G68" s="46"/>
      <c r="H68" s="1504">
        <v>150</v>
      </c>
      <c r="I68" s="1489">
        <v>75000000</v>
      </c>
    </row>
    <row r="69" spans="1:9" s="13" customFormat="1">
      <c r="A69" s="7"/>
      <c r="B69" s="1134"/>
      <c r="C69" s="1525"/>
      <c r="D69" s="1155"/>
      <c r="E69" s="1529" t="s">
        <v>5356</v>
      </c>
      <c r="F69" s="1527"/>
      <c r="G69" s="46"/>
      <c r="H69" s="1526" t="s">
        <v>5357</v>
      </c>
      <c r="I69" s="1156"/>
    </row>
    <row r="70" spans="1:9" s="13" customFormat="1">
      <c r="A70" s="7"/>
      <c r="B70" s="1134"/>
      <c r="C70" s="1525"/>
      <c r="D70" s="1155"/>
      <c r="E70" s="1529" t="s">
        <v>5358</v>
      </c>
      <c r="F70" s="1527"/>
      <c r="G70" s="46"/>
      <c r="H70" s="1526">
        <v>350</v>
      </c>
      <c r="I70" s="1156"/>
    </row>
    <row r="71" spans="1:9" s="13" customFormat="1">
      <c r="A71" s="7"/>
      <c r="B71" s="1134"/>
      <c r="C71" s="1525"/>
      <c r="D71" s="1155"/>
      <c r="E71" s="1529" t="s">
        <v>5359</v>
      </c>
      <c r="F71" s="1527"/>
      <c r="G71" s="46"/>
      <c r="H71" s="1526" t="s">
        <v>5359</v>
      </c>
      <c r="I71" s="1156"/>
    </row>
    <row r="72" spans="1:9" s="13" customFormat="1">
      <c r="A72" s="7"/>
      <c r="B72" s="1134"/>
      <c r="C72" s="1525"/>
      <c r="D72" s="1155"/>
      <c r="E72" s="1529"/>
      <c r="F72" s="1527"/>
      <c r="G72" s="46"/>
      <c r="H72" s="1526"/>
      <c r="I72" s="1156"/>
    </row>
    <row r="73" spans="1:9" s="13" customFormat="1" ht="25.5">
      <c r="A73" s="7"/>
      <c r="B73" s="47" t="s">
        <v>5360</v>
      </c>
      <c r="C73" s="1191" t="s">
        <v>5361</v>
      </c>
      <c r="D73" s="1099" t="s">
        <v>1436</v>
      </c>
      <c r="E73" s="1191" t="s">
        <v>2060</v>
      </c>
      <c r="F73" s="1442">
        <v>191236900</v>
      </c>
      <c r="G73" s="46"/>
      <c r="H73" s="1191" t="s">
        <v>2060</v>
      </c>
      <c r="I73" s="1443">
        <v>197283500</v>
      </c>
    </row>
    <row r="74" spans="1:9" s="13" customFormat="1" ht="38.25">
      <c r="A74" s="7">
        <v>9</v>
      </c>
      <c r="B74" s="1199" t="s">
        <v>5362</v>
      </c>
      <c r="C74" s="1469" t="s">
        <v>5363</v>
      </c>
      <c r="D74" s="43"/>
      <c r="E74" s="1469" t="s">
        <v>5364</v>
      </c>
      <c r="F74" s="1471">
        <f>SUM(F75:F78)</f>
        <v>355502500</v>
      </c>
      <c r="G74" s="46"/>
      <c r="H74" s="1469" t="s">
        <v>5365</v>
      </c>
      <c r="I74" s="1473">
        <f>SUM(I75:I78)</f>
        <v>375705500</v>
      </c>
    </row>
    <row r="75" spans="1:9" s="13" customFormat="1" ht="25.5">
      <c r="A75" s="7"/>
      <c r="B75" s="1203"/>
      <c r="C75" s="1469" t="s">
        <v>5366</v>
      </c>
      <c r="D75" s="1203"/>
      <c r="E75" s="1530">
        <v>0.65</v>
      </c>
      <c r="F75" s="1500"/>
      <c r="G75" s="46"/>
      <c r="H75" s="1530">
        <v>0.7</v>
      </c>
      <c r="I75" s="1501"/>
    </row>
    <row r="76" spans="1:9" s="13" customFormat="1">
      <c r="A76" s="7"/>
      <c r="B76" s="1101"/>
      <c r="C76" s="1490"/>
      <c r="D76" s="1157"/>
      <c r="E76" s="1505"/>
      <c r="F76" s="1491"/>
      <c r="G76" s="46"/>
      <c r="H76" s="1490"/>
      <c r="I76" s="1158"/>
    </row>
    <row r="77" spans="1:9" s="13" customFormat="1" ht="38.25">
      <c r="A77" s="7"/>
      <c r="B77" s="47" t="s">
        <v>5367</v>
      </c>
      <c r="C77" s="1191" t="s">
        <v>5368</v>
      </c>
      <c r="D77" s="1099" t="s">
        <v>1436</v>
      </c>
      <c r="E77" s="1191" t="s">
        <v>2060</v>
      </c>
      <c r="F77" s="1442">
        <v>130000000</v>
      </c>
      <c r="G77" s="46"/>
      <c r="H77" s="1191" t="s">
        <v>2060</v>
      </c>
      <c r="I77" s="1443">
        <v>130000000</v>
      </c>
    </row>
    <row r="78" spans="1:9" s="13" customFormat="1" ht="25.5">
      <c r="A78" s="7"/>
      <c r="B78" s="47" t="s">
        <v>5369</v>
      </c>
      <c r="C78" s="1191" t="s">
        <v>5370</v>
      </c>
      <c r="D78" s="1099" t="s">
        <v>1436</v>
      </c>
      <c r="E78" s="1191" t="s">
        <v>159</v>
      </c>
      <c r="F78" s="1442">
        <v>225502500</v>
      </c>
      <c r="G78" s="46"/>
      <c r="H78" s="1191" t="s">
        <v>159</v>
      </c>
      <c r="I78" s="1443">
        <v>245705500</v>
      </c>
    </row>
    <row r="79" spans="1:9" s="13" customFormat="1">
      <c r="A79" s="7"/>
      <c r="B79" s="1531"/>
      <c r="C79" s="1531"/>
      <c r="D79" s="1531"/>
      <c r="E79" s="1531"/>
      <c r="F79" s="1532"/>
      <c r="G79" s="46"/>
      <c r="H79" s="1531"/>
      <c r="I79" s="1469"/>
    </row>
    <row r="80" spans="1:9" s="2" customFormat="1">
      <c r="A80" s="54" t="s">
        <v>244</v>
      </c>
      <c r="B80" s="1516"/>
      <c r="C80" s="1516"/>
      <c r="D80" s="1516"/>
      <c r="E80" s="1516"/>
      <c r="F80" s="1517"/>
      <c r="G80" s="43"/>
      <c r="H80" s="1516"/>
      <c r="I80" s="1518"/>
    </row>
    <row r="81" spans="1:9" s="2" customFormat="1" ht="38.25">
      <c r="A81" s="54">
        <v>10</v>
      </c>
      <c r="B81" s="1199" t="s">
        <v>5371</v>
      </c>
      <c r="C81" s="1469" t="s">
        <v>5372</v>
      </c>
      <c r="D81" s="43"/>
      <c r="E81" s="1524" t="s">
        <v>5373</v>
      </c>
      <c r="F81" s="1471">
        <f>SUM(F82:F87)</f>
        <v>487153625</v>
      </c>
      <c r="G81" s="43"/>
      <c r="H81" s="1524" t="s">
        <v>5373</v>
      </c>
      <c r="I81" s="1473">
        <f>SUM(I82:I87)</f>
        <v>554166794</v>
      </c>
    </row>
    <row r="82" spans="1:9" s="13" customFormat="1">
      <c r="A82" s="7"/>
      <c r="B82" s="1209"/>
      <c r="C82" s="1469" t="s">
        <v>5374</v>
      </c>
      <c r="D82" s="43"/>
      <c r="E82" s="1524" t="s">
        <v>5375</v>
      </c>
      <c r="F82" s="1502"/>
      <c r="G82" s="46"/>
      <c r="H82" s="1524" t="s">
        <v>5375</v>
      </c>
      <c r="I82" s="1503"/>
    </row>
    <row r="83" spans="1:9" s="13" customFormat="1">
      <c r="A83" s="7"/>
      <c r="B83" s="1203"/>
      <c r="C83" s="1469" t="s">
        <v>5376</v>
      </c>
      <c r="D83" s="43"/>
      <c r="E83" s="1470">
        <v>0.75</v>
      </c>
      <c r="F83" s="1502"/>
      <c r="G83" s="46"/>
      <c r="H83" s="1470">
        <v>0.75</v>
      </c>
      <c r="I83" s="1503"/>
    </row>
    <row r="84" spans="1:9" s="13" customFormat="1" ht="76.5">
      <c r="A84" s="7"/>
      <c r="B84" s="1067" t="s">
        <v>5377</v>
      </c>
      <c r="C84" s="1191" t="s">
        <v>5378</v>
      </c>
      <c r="D84" s="1099" t="s">
        <v>1188</v>
      </c>
      <c r="E84" s="1191" t="s">
        <v>5379</v>
      </c>
      <c r="F84" s="1442">
        <v>79860000</v>
      </c>
      <c r="G84" s="46"/>
      <c r="H84" s="1191" t="s">
        <v>5379</v>
      </c>
      <c r="I84" s="1443">
        <v>87846000</v>
      </c>
    </row>
    <row r="85" spans="1:9" s="13" customFormat="1" ht="25.5">
      <c r="A85" s="7"/>
      <c r="B85" s="47" t="s">
        <v>5380</v>
      </c>
      <c r="C85" s="1191" t="s">
        <v>5381</v>
      </c>
      <c r="D85" s="1099" t="s">
        <v>1436</v>
      </c>
      <c r="E85" s="1191" t="s">
        <v>5382</v>
      </c>
      <c r="F85" s="1442">
        <v>197509625</v>
      </c>
      <c r="G85" s="46"/>
      <c r="H85" s="1191" t="s">
        <v>5383</v>
      </c>
      <c r="I85" s="1443">
        <v>211385106</v>
      </c>
    </row>
    <row r="86" spans="1:9" s="13" customFormat="1" ht="25.5">
      <c r="A86" s="7"/>
      <c r="B86" s="47" t="s">
        <v>5384</v>
      </c>
      <c r="C86" s="1191" t="s">
        <v>5385</v>
      </c>
      <c r="D86" s="1099" t="s">
        <v>1436</v>
      </c>
      <c r="E86" s="1492">
        <v>0.8</v>
      </c>
      <c r="F86" s="1442">
        <v>101033750</v>
      </c>
      <c r="G86" s="46"/>
      <c r="H86" s="1492">
        <v>0.9</v>
      </c>
      <c r="I86" s="1443">
        <v>125085438</v>
      </c>
    </row>
    <row r="87" spans="1:9" s="13" customFormat="1" ht="25.5">
      <c r="A87" s="7"/>
      <c r="B87" s="47" t="s">
        <v>5386</v>
      </c>
      <c r="C87" s="1191" t="s">
        <v>5387</v>
      </c>
      <c r="D87" s="1099" t="s">
        <v>1436</v>
      </c>
      <c r="E87" s="1191" t="s">
        <v>5388</v>
      </c>
      <c r="F87" s="1442">
        <v>108750250</v>
      </c>
      <c r="G87" s="46"/>
      <c r="H87" s="1191" t="s">
        <v>5388</v>
      </c>
      <c r="I87" s="1443">
        <v>129850250</v>
      </c>
    </row>
    <row r="88" spans="1:9" s="2" customFormat="1">
      <c r="A88" s="54" t="s">
        <v>244</v>
      </c>
      <c r="B88" s="1516"/>
      <c r="C88" s="1516"/>
      <c r="D88" s="1516"/>
      <c r="E88" s="1516"/>
      <c r="F88" s="1517"/>
      <c r="G88" s="43"/>
      <c r="H88" s="1516"/>
      <c r="I88" s="1518"/>
    </row>
    <row r="89" spans="1:9" s="2" customFormat="1">
      <c r="A89" s="54"/>
      <c r="B89" s="1516"/>
      <c r="C89" s="1516"/>
      <c r="D89" s="1516"/>
      <c r="E89" s="1516"/>
      <c r="F89" s="1517"/>
      <c r="G89" s="43"/>
      <c r="H89" s="1516"/>
      <c r="I89" s="1518"/>
    </row>
    <row r="90" spans="1:9" s="2" customFormat="1" ht="51">
      <c r="A90" s="54">
        <v>11</v>
      </c>
      <c r="B90" s="1199" t="s">
        <v>15</v>
      </c>
      <c r="C90" s="1469" t="s">
        <v>5389</v>
      </c>
      <c r="D90" s="43"/>
      <c r="E90" s="1470">
        <v>0.2</v>
      </c>
      <c r="F90" s="1471">
        <f>SUM(F91:F97)</f>
        <v>1247564568</v>
      </c>
      <c r="G90" s="43"/>
      <c r="H90" s="1470">
        <v>0.3</v>
      </c>
      <c r="I90" s="1473">
        <f>SUM(I91:I97)</f>
        <v>2906283739.875</v>
      </c>
    </row>
    <row r="91" spans="1:9" s="13" customFormat="1" ht="25.5">
      <c r="A91" s="7"/>
      <c r="B91" s="1533"/>
      <c r="C91" s="1469" t="s">
        <v>5390</v>
      </c>
      <c r="D91" s="1203"/>
      <c r="E91" s="1470">
        <v>0.7</v>
      </c>
      <c r="F91" s="1500"/>
      <c r="G91" s="46"/>
      <c r="H91" s="1470">
        <v>0.8</v>
      </c>
      <c r="I91" s="1501"/>
    </row>
    <row r="92" spans="1:9" s="13" customFormat="1" ht="25.5">
      <c r="A92" s="7"/>
      <c r="B92" s="47" t="s">
        <v>5391</v>
      </c>
      <c r="C92" s="1191" t="s">
        <v>5392</v>
      </c>
      <c r="D92" s="1099" t="s">
        <v>1188</v>
      </c>
      <c r="E92" s="1191" t="s">
        <v>214</v>
      </c>
      <c r="F92" s="1442">
        <v>233100000</v>
      </c>
      <c r="G92" s="46"/>
      <c r="H92" s="1191" t="s">
        <v>214</v>
      </c>
      <c r="I92" s="1534">
        <v>246410000</v>
      </c>
    </row>
    <row r="93" spans="1:9" s="13" customFormat="1">
      <c r="A93" s="7"/>
      <c r="B93" s="47" t="s">
        <v>5393</v>
      </c>
      <c r="C93" s="1191" t="s">
        <v>5394</v>
      </c>
      <c r="D93" s="1099" t="s">
        <v>1188</v>
      </c>
      <c r="E93" s="1191" t="s">
        <v>214</v>
      </c>
      <c r="F93" s="1442">
        <v>307050000</v>
      </c>
      <c r="G93" s="46"/>
      <c r="H93" s="1191" t="s">
        <v>214</v>
      </c>
      <c r="I93" s="1534">
        <v>327755000</v>
      </c>
    </row>
    <row r="94" spans="1:9" s="13" customFormat="1">
      <c r="A94" s="7"/>
      <c r="B94" s="47" t="s">
        <v>5395</v>
      </c>
      <c r="C94" s="1191" t="s">
        <v>5396</v>
      </c>
      <c r="D94" s="1099" t="s">
        <v>1188</v>
      </c>
      <c r="E94" s="1191" t="s">
        <v>214</v>
      </c>
      <c r="F94" s="1442">
        <v>110000000</v>
      </c>
      <c r="G94" s="46"/>
      <c r="H94" s="1191" t="s">
        <v>214</v>
      </c>
      <c r="I94" s="1534">
        <v>120000000</v>
      </c>
    </row>
    <row r="95" spans="1:9" s="13" customFormat="1" ht="25.5">
      <c r="A95" s="7"/>
      <c r="B95" s="47" t="s">
        <v>5397</v>
      </c>
      <c r="C95" s="1191" t="s">
        <v>5398</v>
      </c>
      <c r="D95" s="1099" t="s">
        <v>1188</v>
      </c>
      <c r="E95" s="1191" t="s">
        <v>171</v>
      </c>
      <c r="F95" s="1442">
        <v>133705688</v>
      </c>
      <c r="G95" s="46"/>
      <c r="H95" s="1191" t="s">
        <v>171</v>
      </c>
      <c r="I95" s="1534">
        <v>140390971.875</v>
      </c>
    </row>
    <row r="96" spans="1:9" s="13" customFormat="1" ht="25.5">
      <c r="A96" s="7"/>
      <c r="B96" s="47" t="s">
        <v>5399</v>
      </c>
      <c r="C96" s="1191" t="s">
        <v>5400</v>
      </c>
      <c r="D96" s="1099" t="s">
        <v>5401</v>
      </c>
      <c r="E96" s="1191" t="s">
        <v>214</v>
      </c>
      <c r="F96" s="1535">
        <v>130320000</v>
      </c>
      <c r="G96" s="46"/>
      <c r="H96" s="1191" t="s">
        <v>247</v>
      </c>
      <c r="I96" s="1534">
        <v>1705000000</v>
      </c>
    </row>
    <row r="97" spans="1:9" s="13" customFormat="1" ht="25.5">
      <c r="A97" s="7"/>
      <c r="B97" s="47" t="s">
        <v>5402</v>
      </c>
      <c r="C97" s="1191" t="s">
        <v>5403</v>
      </c>
      <c r="D97" s="1099" t="s">
        <v>1188</v>
      </c>
      <c r="E97" s="1492">
        <v>1</v>
      </c>
      <c r="F97" s="1442">
        <v>333388880</v>
      </c>
      <c r="G97" s="46"/>
      <c r="H97" s="1492">
        <v>1</v>
      </c>
      <c r="I97" s="1534">
        <v>366727768</v>
      </c>
    </row>
    <row r="98" spans="1:9" s="13" customFormat="1" ht="25.5">
      <c r="A98" s="7">
        <v>12</v>
      </c>
      <c r="B98" s="43" t="s">
        <v>7</v>
      </c>
      <c r="C98" s="1188" t="s">
        <v>5404</v>
      </c>
      <c r="D98" s="1099"/>
      <c r="E98" s="1536">
        <v>0.7</v>
      </c>
      <c r="F98" s="1537">
        <f>SUM(F99:F109)</f>
        <v>1579758511</v>
      </c>
      <c r="G98" s="46"/>
      <c r="H98" s="1536">
        <v>0.8</v>
      </c>
      <c r="I98" s="1538">
        <v>1666450999.2130733</v>
      </c>
    </row>
    <row r="99" spans="1:9" s="13" customFormat="1">
      <c r="A99" s="7"/>
      <c r="B99" s="1067" t="s">
        <v>1513</v>
      </c>
      <c r="C99" s="1445" t="s">
        <v>5405</v>
      </c>
      <c r="D99" s="1078" t="s">
        <v>1188</v>
      </c>
      <c r="E99" s="1445" t="s">
        <v>5406</v>
      </c>
      <c r="F99" s="1539">
        <v>15000000</v>
      </c>
      <c r="G99" s="46"/>
      <c r="H99" s="1445" t="s">
        <v>5406</v>
      </c>
      <c r="I99" s="1540">
        <v>9000000</v>
      </c>
    </row>
    <row r="100" spans="1:9" s="2" customFormat="1">
      <c r="A100" s="54" t="s">
        <v>244</v>
      </c>
      <c r="B100" s="1068"/>
      <c r="C100" s="1450"/>
      <c r="D100" s="1097"/>
      <c r="E100" s="1450" t="s">
        <v>5407</v>
      </c>
      <c r="F100" s="1541"/>
      <c r="G100" s="43"/>
      <c r="H100" s="1450" t="s">
        <v>5407</v>
      </c>
      <c r="I100" s="1540">
        <v>6000000</v>
      </c>
    </row>
    <row r="101" spans="1:9" s="2" customFormat="1" ht="25.5">
      <c r="A101" s="54"/>
      <c r="B101" s="47" t="s">
        <v>1871</v>
      </c>
      <c r="C101" s="1191" t="s">
        <v>5408</v>
      </c>
      <c r="D101" s="1099" t="s">
        <v>1188</v>
      </c>
      <c r="E101" s="1191" t="s">
        <v>4128</v>
      </c>
      <c r="F101" s="1542">
        <v>459300000</v>
      </c>
      <c r="G101" s="43"/>
      <c r="H101" s="1191" t="s">
        <v>4128</v>
      </c>
      <c r="I101" s="1540">
        <v>489600000</v>
      </c>
    </row>
    <row r="102" spans="1:9" s="13" customFormat="1">
      <c r="A102" s="7"/>
      <c r="B102" s="47" t="s">
        <v>1518</v>
      </c>
      <c r="C102" s="1191" t="s">
        <v>5409</v>
      </c>
      <c r="D102" s="1099" t="s">
        <v>1188</v>
      </c>
      <c r="E102" s="1191" t="s">
        <v>4128</v>
      </c>
      <c r="F102" s="1543">
        <v>267181457</v>
      </c>
      <c r="G102" s="46"/>
      <c r="H102" s="1191" t="s">
        <v>4128</v>
      </c>
      <c r="I102" s="1540">
        <v>275540529</v>
      </c>
    </row>
    <row r="103" spans="1:9" s="13" customFormat="1">
      <c r="A103" s="7"/>
      <c r="B103" s="47" t="s">
        <v>3002</v>
      </c>
      <c r="C103" s="1466" t="s">
        <v>5410</v>
      </c>
      <c r="D103" s="1099" t="s">
        <v>1188</v>
      </c>
      <c r="E103" s="1191" t="s">
        <v>4128</v>
      </c>
      <c r="F103" s="1535">
        <v>108043354</v>
      </c>
      <c r="G103" s="46"/>
      <c r="H103" s="1191" t="s">
        <v>4128</v>
      </c>
      <c r="I103" s="1540">
        <v>113445522.05657344</v>
      </c>
    </row>
    <row r="104" spans="1:9" s="13" customFormat="1">
      <c r="A104" s="7"/>
      <c r="B104" s="47" t="s">
        <v>1520</v>
      </c>
      <c r="C104" s="1466" t="s">
        <v>1241</v>
      </c>
      <c r="D104" s="1099" t="s">
        <v>1188</v>
      </c>
      <c r="E104" s="1191" t="s">
        <v>4128</v>
      </c>
      <c r="F104" s="1535">
        <v>103000000</v>
      </c>
      <c r="G104" s="46"/>
      <c r="H104" s="1191" t="s">
        <v>4128</v>
      </c>
      <c r="I104" s="1540">
        <v>108500000</v>
      </c>
    </row>
    <row r="105" spans="1:9" s="13" customFormat="1">
      <c r="A105" s="7"/>
      <c r="B105" s="47" t="s">
        <v>1523</v>
      </c>
      <c r="C105" s="1544" t="s">
        <v>5411</v>
      </c>
      <c r="D105" s="1099" t="s">
        <v>1188</v>
      </c>
      <c r="E105" s="1191" t="s">
        <v>4128</v>
      </c>
      <c r="F105" s="1545">
        <v>42701706</v>
      </c>
      <c r="G105" s="46"/>
      <c r="H105" s="1191" t="s">
        <v>4128</v>
      </c>
      <c r="I105" s="1540">
        <v>42701706.343999997</v>
      </c>
    </row>
    <row r="106" spans="1:9" s="13" customFormat="1" ht="25.5">
      <c r="A106" s="7"/>
      <c r="B106" s="47" t="s">
        <v>3007</v>
      </c>
      <c r="C106" s="1466" t="s">
        <v>5412</v>
      </c>
      <c r="D106" s="1099" t="s">
        <v>1188</v>
      </c>
      <c r="E106" s="1191" t="s">
        <v>4128</v>
      </c>
      <c r="F106" s="1535">
        <v>15000000</v>
      </c>
      <c r="G106" s="46"/>
      <c r="H106" s="1191" t="s">
        <v>4128</v>
      </c>
      <c r="I106" s="1540">
        <v>15000000</v>
      </c>
    </row>
    <row r="107" spans="1:9" s="13" customFormat="1" ht="25.5">
      <c r="A107" s="7"/>
      <c r="B107" s="47" t="s">
        <v>1534</v>
      </c>
      <c r="C107" s="1466" t="s">
        <v>5413</v>
      </c>
      <c r="D107" s="1099" t="s">
        <v>1188</v>
      </c>
      <c r="E107" s="1191">
        <v>4800</v>
      </c>
      <c r="F107" s="1543">
        <v>31907039</v>
      </c>
      <c r="G107" s="46"/>
      <c r="H107" s="1191">
        <v>4800</v>
      </c>
      <c r="I107" s="1540">
        <v>31907039.0625</v>
      </c>
    </row>
    <row r="108" spans="1:9" s="13" customFormat="1">
      <c r="A108" s="7"/>
      <c r="B108" s="47" t="s">
        <v>1537</v>
      </c>
      <c r="C108" s="1466" t="s">
        <v>5414</v>
      </c>
      <c r="D108" s="1099" t="s">
        <v>1188</v>
      </c>
      <c r="E108" s="1492">
        <v>1</v>
      </c>
      <c r="F108" s="1543">
        <v>95000000</v>
      </c>
      <c r="G108" s="46"/>
      <c r="H108" s="1492">
        <v>1</v>
      </c>
      <c r="I108" s="1100">
        <v>110000000</v>
      </c>
    </row>
    <row r="109" spans="1:9" s="13" customFormat="1" ht="25.5">
      <c r="A109" s="7"/>
      <c r="B109" s="47" t="s">
        <v>5415</v>
      </c>
      <c r="C109" s="1191" t="s">
        <v>5416</v>
      </c>
      <c r="D109" s="1205" t="s">
        <v>1436</v>
      </c>
      <c r="E109" s="1492">
        <v>1</v>
      </c>
      <c r="F109" s="1535">
        <v>442624955</v>
      </c>
      <c r="G109" s="46"/>
      <c r="H109" s="1492">
        <v>1</v>
      </c>
      <c r="I109" s="1546">
        <v>126217175</v>
      </c>
    </row>
    <row r="110" spans="1:9" s="13" customFormat="1" ht="25.5">
      <c r="A110" s="7">
        <v>13</v>
      </c>
      <c r="B110" s="45" t="s">
        <v>486</v>
      </c>
      <c r="C110" s="1188" t="s">
        <v>5417</v>
      </c>
      <c r="D110" s="1099"/>
      <c r="E110" s="1441"/>
      <c r="F110" s="1537">
        <f>SUM(F111:F112)</f>
        <v>123539156</v>
      </c>
      <c r="G110" s="46"/>
      <c r="H110" s="1191"/>
      <c r="I110" s="1538">
        <f>SUM(I111:I112)</f>
        <v>126217175</v>
      </c>
    </row>
    <row r="111" spans="1:9" s="13" customFormat="1" ht="38.25">
      <c r="A111" s="7"/>
      <c r="B111" s="1509" t="s">
        <v>5418</v>
      </c>
      <c r="C111" s="1547" t="s">
        <v>5419</v>
      </c>
      <c r="D111" s="1205" t="s">
        <v>1436</v>
      </c>
      <c r="E111" s="1547" t="s">
        <v>1159</v>
      </c>
      <c r="F111" s="1535">
        <v>70000000</v>
      </c>
      <c r="G111" s="46"/>
      <c r="H111" s="1547" t="s">
        <v>1159</v>
      </c>
      <c r="I111" s="1546">
        <v>70000000</v>
      </c>
    </row>
    <row r="112" spans="1:9" s="13" customFormat="1" ht="25.5">
      <c r="A112" s="7"/>
      <c r="B112" s="47" t="s">
        <v>5420</v>
      </c>
      <c r="C112" s="1191" t="s">
        <v>5419</v>
      </c>
      <c r="D112" s="1099" t="s">
        <v>1188</v>
      </c>
      <c r="E112" s="1492" t="s">
        <v>5421</v>
      </c>
      <c r="F112" s="1535">
        <v>53539156</v>
      </c>
      <c r="G112" s="46"/>
      <c r="H112" s="1492" t="s">
        <v>5421</v>
      </c>
      <c r="I112" s="1548">
        <v>56217175</v>
      </c>
    </row>
    <row r="113" spans="1:9" s="13" customFormat="1">
      <c r="A113" s="2085" t="s">
        <v>9</v>
      </c>
      <c r="B113" s="2085"/>
      <c r="C113" s="2085"/>
      <c r="D113" s="2085"/>
      <c r="E113" s="2085"/>
      <c r="F113" s="41">
        <f>F8+F18+F27+F40+F49+F51+F53+F58+F74+F81+F90+F98+F110</f>
        <v>9908865012</v>
      </c>
      <c r="G113" s="40" t="s">
        <v>244</v>
      </c>
      <c r="H113" s="200"/>
      <c r="I113" s="41">
        <f>I8+I18+I27+I40+I49+I51+I53+I58+I74+I81+I90+I98+I110</f>
        <v>13597042695.088074</v>
      </c>
    </row>
    <row r="114" spans="1:9" s="13" customFormat="1">
      <c r="E114" s="16"/>
    </row>
    <row r="115" spans="1:9" s="13" customFormat="1">
      <c r="E115" s="16"/>
    </row>
    <row r="116" spans="1:9" s="13" customFormat="1">
      <c r="E116" s="16"/>
    </row>
    <row r="117" spans="1:9">
      <c r="A117" s="17"/>
      <c r="B117" s="17"/>
      <c r="C117" s="17"/>
      <c r="D117" s="17"/>
    </row>
    <row r="118" spans="1:9">
      <c r="A118" s="17"/>
      <c r="B118" s="17"/>
      <c r="C118" s="17"/>
      <c r="D118" s="17"/>
    </row>
    <row r="119" spans="1:9">
      <c r="A119" s="17"/>
      <c r="B119" s="17"/>
      <c r="C119" s="17"/>
      <c r="D119" s="17"/>
    </row>
    <row r="120" spans="1:9">
      <c r="A120" s="17"/>
      <c r="B120" s="17"/>
      <c r="C120" s="17"/>
      <c r="D120" s="17"/>
    </row>
    <row r="121" spans="1:9">
      <c r="A121" s="17"/>
      <c r="B121" s="17"/>
      <c r="C121" s="17"/>
      <c r="D121" s="17"/>
    </row>
    <row r="122" spans="1:9">
      <c r="A122" s="17"/>
      <c r="B122" s="17"/>
      <c r="C122" s="17"/>
      <c r="D122" s="17"/>
    </row>
    <row r="123" spans="1:9">
      <c r="A123" s="17"/>
      <c r="B123" s="17"/>
      <c r="C123" s="17"/>
      <c r="D123" s="17"/>
    </row>
    <row r="124" spans="1:9">
      <c r="A124" s="17"/>
      <c r="B124" s="17"/>
      <c r="C124" s="17"/>
      <c r="D124" s="17"/>
    </row>
  </sheetData>
  <mergeCells count="7">
    <mergeCell ref="G3:G4"/>
    <mergeCell ref="H3:I3"/>
    <mergeCell ref="A113:E113"/>
    <mergeCell ref="A3:A4"/>
    <mergeCell ref="B3:B4"/>
    <mergeCell ref="C3:C4"/>
    <mergeCell ref="D3:F3"/>
  </mergeCells>
  <pageMargins left="0.78740157480314965" right="0.78740157480314965" top="0.98425196850393704" bottom="0.78740157480314965" header="0.31496062992125984" footer="0.31496062992125984"/>
  <pageSetup paperSize="10000" scale="65" orientation="landscape" horizontalDpi="4294967292" verticalDpi="0" r:id="rId1"/>
  <headerFooter>
    <oddFooter>&amp;L&amp;"-,Bold"&amp;12&amp;K03-024&amp;N RKPD Prov. Jambi Tahun 2019</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EE3F2B-1EC8-47DB-850E-8C9A884BC00A}">
  <sheetPr>
    <tabColor rgb="FF00B050"/>
  </sheetPr>
  <dimension ref="A1:I62"/>
  <sheetViews>
    <sheetView topLeftCell="A45" zoomScaleNormal="100" zoomScalePageLayoutView="90" workbookViewId="0">
      <selection activeCell="A3" sqref="A3:F58"/>
    </sheetView>
  </sheetViews>
  <sheetFormatPr defaultColWidth="8.85546875" defaultRowHeight="12.75"/>
  <cols>
    <col min="1" max="1" width="6.28515625" style="1" customWidth="1"/>
    <col min="2" max="2" width="48.7109375" style="1" customWidth="1"/>
    <col min="3" max="3" width="37.85546875" style="1" customWidth="1"/>
    <col min="4" max="4" width="18.7109375" style="956" customWidth="1"/>
    <col min="5" max="5" width="18.7109375" style="14" customWidth="1"/>
    <col min="6" max="6" width="26.7109375" style="17" customWidth="1"/>
    <col min="7" max="7" width="20.7109375" style="17" customWidth="1"/>
    <col min="8" max="8" width="18.7109375" style="14" customWidth="1"/>
    <col min="9" max="9" width="26.7109375" style="17" customWidth="1"/>
    <col min="10" max="16384" width="8.85546875" style="1"/>
  </cols>
  <sheetData>
    <row r="1" spans="1:9" ht="15.75">
      <c r="A1" s="4" t="s">
        <v>718</v>
      </c>
      <c r="B1" s="4"/>
      <c r="C1" s="4"/>
    </row>
    <row r="3" spans="1:9" ht="18.600000000000001" customHeight="1">
      <c r="A3" s="2152" t="s">
        <v>0</v>
      </c>
      <c r="B3" s="2154" t="s">
        <v>1</v>
      </c>
      <c r="C3" s="2154" t="s">
        <v>2</v>
      </c>
      <c r="D3" s="2156" t="s">
        <v>605</v>
      </c>
      <c r="E3" s="2157"/>
      <c r="F3" s="2158"/>
      <c r="G3" s="2159" t="s">
        <v>6</v>
      </c>
      <c r="H3" s="2150" t="s">
        <v>606</v>
      </c>
      <c r="I3" s="2151"/>
    </row>
    <row r="4" spans="1:9" ht="32.1" customHeight="1">
      <c r="A4" s="2153"/>
      <c r="B4" s="2155"/>
      <c r="C4" s="2155"/>
      <c r="D4" s="421" t="s">
        <v>3</v>
      </c>
      <c r="E4" s="53" t="s">
        <v>4</v>
      </c>
      <c r="F4" s="53" t="s">
        <v>5</v>
      </c>
      <c r="G4" s="2160"/>
      <c r="H4" s="53" t="s">
        <v>4</v>
      </c>
      <c r="I4" s="53" t="s">
        <v>5</v>
      </c>
    </row>
    <row r="5" spans="1:9" s="17" customFormat="1">
      <c r="A5" s="15">
        <v>1</v>
      </c>
      <c r="B5" s="15">
        <v>2</v>
      </c>
      <c r="C5" s="15">
        <v>3</v>
      </c>
      <c r="D5" s="15">
        <v>4</v>
      </c>
      <c r="E5" s="15">
        <v>5</v>
      </c>
      <c r="F5" s="15">
        <v>6</v>
      </c>
      <c r="G5" s="15">
        <v>7</v>
      </c>
      <c r="H5" s="15">
        <v>8</v>
      </c>
      <c r="I5" s="15">
        <v>9</v>
      </c>
    </row>
    <row r="6" spans="1:9" s="13" customFormat="1" ht="18" customHeight="1">
      <c r="A6" s="6"/>
      <c r="B6" s="6"/>
      <c r="C6" s="6"/>
      <c r="D6" s="7"/>
      <c r="E6" s="7"/>
      <c r="F6" s="6"/>
      <c r="G6" s="6"/>
      <c r="H6" s="7"/>
      <c r="I6" s="6"/>
    </row>
    <row r="7" spans="1:9" s="13" customFormat="1" ht="18" customHeight="1">
      <c r="A7" s="426" t="s">
        <v>3291</v>
      </c>
      <c r="B7" s="957"/>
      <c r="C7" s="51"/>
      <c r="D7" s="897"/>
      <c r="E7" s="897"/>
      <c r="F7" s="51"/>
      <c r="G7" s="51"/>
      <c r="H7" s="897"/>
      <c r="I7" s="52"/>
    </row>
    <row r="8" spans="1:9" s="2" customFormat="1" ht="25.5">
      <c r="A8" s="54"/>
      <c r="B8" s="43" t="s">
        <v>3292</v>
      </c>
      <c r="C8" s="43" t="s">
        <v>3293</v>
      </c>
      <c r="D8" s="905" t="s">
        <v>1188</v>
      </c>
      <c r="E8" s="958">
        <v>1</v>
      </c>
      <c r="F8" s="899">
        <f>SUM(F9:F23)</f>
        <v>4065000000</v>
      </c>
      <c r="G8" s="43"/>
      <c r="H8" s="275">
        <f>E8</f>
        <v>1</v>
      </c>
      <c r="I8" s="899">
        <f>SUM(I9:I23)</f>
        <v>4710000000</v>
      </c>
    </row>
    <row r="9" spans="1:9" s="13" customFormat="1" ht="49.5">
      <c r="A9" s="54"/>
      <c r="B9" s="47" t="s">
        <v>3294</v>
      </c>
      <c r="C9" s="959" t="s">
        <v>3295</v>
      </c>
      <c r="D9" s="903" t="s">
        <v>1188</v>
      </c>
      <c r="E9" s="960">
        <v>1</v>
      </c>
      <c r="F9" s="902">
        <v>35000000</v>
      </c>
      <c r="G9" s="46"/>
      <c r="H9" s="961">
        <f>E9</f>
        <v>1</v>
      </c>
      <c r="I9" s="902">
        <v>35000000</v>
      </c>
    </row>
    <row r="10" spans="1:9" s="13" customFormat="1" ht="49.5">
      <c r="A10" s="54"/>
      <c r="B10" s="47" t="s">
        <v>3296</v>
      </c>
      <c r="C10" s="959" t="s">
        <v>3297</v>
      </c>
      <c r="D10" s="903" t="s">
        <v>1188</v>
      </c>
      <c r="E10" s="445">
        <v>1</v>
      </c>
      <c r="F10" s="902">
        <v>1350000000</v>
      </c>
      <c r="G10" s="46"/>
      <c r="H10" s="962">
        <f>E10</f>
        <v>1</v>
      </c>
      <c r="I10" s="902">
        <v>1350000000</v>
      </c>
    </row>
    <row r="11" spans="1:9" s="13" customFormat="1" ht="49.5">
      <c r="A11" s="54"/>
      <c r="B11" s="47" t="s">
        <v>3298</v>
      </c>
      <c r="C11" s="959" t="s">
        <v>3299</v>
      </c>
      <c r="D11" s="903" t="s">
        <v>1188</v>
      </c>
      <c r="E11" s="445">
        <v>1</v>
      </c>
      <c r="F11" s="963">
        <f>500000000</f>
        <v>500000000</v>
      </c>
      <c r="G11" s="46"/>
      <c r="H11" s="962">
        <f t="shared" ref="H11:H34" si="0">E11</f>
        <v>1</v>
      </c>
      <c r="I11" s="902">
        <v>580000000</v>
      </c>
    </row>
    <row r="12" spans="1:9" s="13" customFormat="1" ht="33">
      <c r="A12" s="54"/>
      <c r="B12" s="47" t="s">
        <v>3300</v>
      </c>
      <c r="C12" s="959" t="s">
        <v>3301</v>
      </c>
      <c r="D12" s="903" t="s">
        <v>1188</v>
      </c>
      <c r="E12" s="445">
        <v>1</v>
      </c>
      <c r="F12" s="963">
        <v>165000000</v>
      </c>
      <c r="G12" s="46"/>
      <c r="H12" s="962">
        <f t="shared" si="0"/>
        <v>1</v>
      </c>
      <c r="I12" s="902">
        <v>165000000</v>
      </c>
    </row>
    <row r="13" spans="1:9" s="13" customFormat="1" ht="49.5">
      <c r="A13" s="54"/>
      <c r="B13" s="47" t="s">
        <v>3302</v>
      </c>
      <c r="C13" s="959" t="s">
        <v>3303</v>
      </c>
      <c r="D13" s="903" t="s">
        <v>1188</v>
      </c>
      <c r="E13" s="445">
        <v>1</v>
      </c>
      <c r="F13" s="902">
        <v>60000000</v>
      </c>
      <c r="G13" s="46"/>
      <c r="H13" s="962">
        <f t="shared" si="0"/>
        <v>1</v>
      </c>
      <c r="I13" s="902">
        <v>60000000</v>
      </c>
    </row>
    <row r="14" spans="1:9" s="13" customFormat="1" ht="66">
      <c r="A14" s="54"/>
      <c r="B14" s="47" t="s">
        <v>3304</v>
      </c>
      <c r="C14" s="959" t="s">
        <v>3305</v>
      </c>
      <c r="D14" s="903" t="s">
        <v>1188</v>
      </c>
      <c r="E14" s="445">
        <v>1</v>
      </c>
      <c r="F14" s="902">
        <v>100000000</v>
      </c>
      <c r="G14" s="46"/>
      <c r="H14" s="962">
        <f t="shared" si="0"/>
        <v>1</v>
      </c>
      <c r="I14" s="902">
        <v>135000000</v>
      </c>
    </row>
    <row r="15" spans="1:9" s="13" customFormat="1" ht="49.5">
      <c r="A15" s="54"/>
      <c r="B15" s="47" t="s">
        <v>3306</v>
      </c>
      <c r="C15" s="959" t="s">
        <v>3307</v>
      </c>
      <c r="D15" s="903" t="s">
        <v>1188</v>
      </c>
      <c r="E15" s="445">
        <v>1</v>
      </c>
      <c r="F15" s="902">
        <v>60000000</v>
      </c>
      <c r="G15" s="46"/>
      <c r="H15" s="445">
        <f t="shared" si="0"/>
        <v>1</v>
      </c>
      <c r="I15" s="902">
        <v>60000000</v>
      </c>
    </row>
    <row r="16" spans="1:9" s="13" customFormat="1" ht="66">
      <c r="A16" s="54"/>
      <c r="B16" s="47" t="s">
        <v>3308</v>
      </c>
      <c r="C16" s="959" t="s">
        <v>3309</v>
      </c>
      <c r="D16" s="903" t="s">
        <v>1188</v>
      </c>
      <c r="E16" s="445">
        <v>1</v>
      </c>
      <c r="F16" s="902">
        <v>200000000</v>
      </c>
      <c r="G16" s="46"/>
      <c r="H16" s="962">
        <f t="shared" si="0"/>
        <v>1</v>
      </c>
      <c r="I16" s="902">
        <v>230000000</v>
      </c>
    </row>
    <row r="17" spans="1:9" s="13" customFormat="1" ht="49.5">
      <c r="A17" s="54"/>
      <c r="B17" s="47" t="s">
        <v>3310</v>
      </c>
      <c r="C17" s="959" t="s">
        <v>3311</v>
      </c>
      <c r="D17" s="903" t="s">
        <v>1188</v>
      </c>
      <c r="E17" s="445">
        <v>1</v>
      </c>
      <c r="F17" s="902">
        <v>350000000</v>
      </c>
      <c r="G17" s="46"/>
      <c r="H17" s="445">
        <f t="shared" si="0"/>
        <v>1</v>
      </c>
      <c r="I17" s="902">
        <v>350000000</v>
      </c>
    </row>
    <row r="18" spans="1:9" s="13" customFormat="1" ht="66">
      <c r="A18" s="54"/>
      <c r="B18" s="47" t="s">
        <v>3312</v>
      </c>
      <c r="C18" s="964" t="s">
        <v>3313</v>
      </c>
      <c r="D18" s="903" t="s">
        <v>1188</v>
      </c>
      <c r="E18" s="445">
        <v>1</v>
      </c>
      <c r="F18" s="902">
        <v>60000000</v>
      </c>
      <c r="G18" s="46"/>
      <c r="H18" s="445">
        <f t="shared" si="0"/>
        <v>1</v>
      </c>
      <c r="I18" s="902">
        <v>60000000</v>
      </c>
    </row>
    <row r="19" spans="1:9" s="13" customFormat="1" ht="49.5">
      <c r="A19" s="54"/>
      <c r="B19" s="47" t="s">
        <v>3314</v>
      </c>
      <c r="C19" s="959" t="s">
        <v>3315</v>
      </c>
      <c r="D19" s="903" t="s">
        <v>1188</v>
      </c>
      <c r="E19" s="445">
        <v>1</v>
      </c>
      <c r="F19" s="902">
        <v>800000000</v>
      </c>
      <c r="G19" s="46"/>
      <c r="H19" s="962">
        <f t="shared" si="0"/>
        <v>1</v>
      </c>
      <c r="I19" s="902">
        <v>1100000000</v>
      </c>
    </row>
    <row r="20" spans="1:9" s="13" customFormat="1" ht="33">
      <c r="A20" s="54"/>
      <c r="B20" s="47" t="s">
        <v>3316</v>
      </c>
      <c r="C20" s="959" t="s">
        <v>3317</v>
      </c>
      <c r="D20" s="903" t="s">
        <v>1188</v>
      </c>
      <c r="E20" s="445">
        <v>1</v>
      </c>
      <c r="F20" s="902">
        <v>60000000</v>
      </c>
      <c r="G20" s="46"/>
      <c r="H20" s="445">
        <f t="shared" si="0"/>
        <v>1</v>
      </c>
      <c r="I20" s="902">
        <v>210000000</v>
      </c>
    </row>
    <row r="21" spans="1:9" s="13" customFormat="1" ht="33">
      <c r="A21" s="54"/>
      <c r="B21" s="47" t="s">
        <v>3318</v>
      </c>
      <c r="C21" s="964" t="s">
        <v>3319</v>
      </c>
      <c r="D21" s="903" t="s">
        <v>1188</v>
      </c>
      <c r="E21" s="445">
        <v>1</v>
      </c>
      <c r="F21" s="902">
        <v>50000000</v>
      </c>
      <c r="G21" s="46"/>
      <c r="H21" s="445">
        <f t="shared" si="0"/>
        <v>1</v>
      </c>
      <c r="I21" s="902">
        <v>50000000</v>
      </c>
    </row>
    <row r="22" spans="1:9" s="13" customFormat="1" ht="33">
      <c r="A22" s="54"/>
      <c r="B22" s="47" t="s">
        <v>3320</v>
      </c>
      <c r="C22" s="959" t="s">
        <v>3321</v>
      </c>
      <c r="D22" s="903" t="s">
        <v>1188</v>
      </c>
      <c r="E22" s="445">
        <v>1</v>
      </c>
      <c r="F22" s="902">
        <v>175000000</v>
      </c>
      <c r="G22" s="46"/>
      <c r="H22" s="962">
        <f t="shared" si="0"/>
        <v>1</v>
      </c>
      <c r="I22" s="902">
        <v>175000000</v>
      </c>
    </row>
    <row r="23" spans="1:9" s="13" customFormat="1" ht="49.5">
      <c r="A23" s="54"/>
      <c r="B23" s="47" t="s">
        <v>3322</v>
      </c>
      <c r="C23" s="959" t="s">
        <v>3323</v>
      </c>
      <c r="D23" s="903" t="s">
        <v>1188</v>
      </c>
      <c r="E23" s="445">
        <v>1</v>
      </c>
      <c r="F23" s="902">
        <v>100000000</v>
      </c>
      <c r="G23" s="46"/>
      <c r="H23" s="445">
        <f t="shared" si="0"/>
        <v>1</v>
      </c>
      <c r="I23" s="902">
        <v>150000000</v>
      </c>
    </row>
    <row r="24" spans="1:9" s="13" customFormat="1" ht="25.5">
      <c r="A24" s="54"/>
      <c r="B24" s="43" t="s">
        <v>3324</v>
      </c>
      <c r="C24" s="43" t="s">
        <v>3325</v>
      </c>
      <c r="D24" s="905" t="s">
        <v>1188</v>
      </c>
      <c r="E24" s="275">
        <v>0.1</v>
      </c>
      <c r="F24" s="899">
        <f>SUM(F25:F34)</f>
        <v>2519640000</v>
      </c>
      <c r="G24" s="43"/>
      <c r="H24" s="458">
        <f t="shared" si="0"/>
        <v>0.1</v>
      </c>
      <c r="I24" s="899">
        <f>SUM(I25:I34)</f>
        <v>1939640000</v>
      </c>
    </row>
    <row r="25" spans="1:9" s="13" customFormat="1" ht="33">
      <c r="A25" s="54"/>
      <c r="B25" s="965" t="s">
        <v>3326</v>
      </c>
      <c r="C25" s="966" t="s">
        <v>3327</v>
      </c>
      <c r="D25" s="967" t="s">
        <v>8</v>
      </c>
      <c r="E25" s="968" t="s">
        <v>360</v>
      </c>
      <c r="F25" s="969">
        <v>200000000</v>
      </c>
      <c r="G25" s="46"/>
      <c r="H25" s="960" t="str">
        <f>E26</f>
        <v>1 tahun</v>
      </c>
      <c r="I25" s="902">
        <v>0</v>
      </c>
    </row>
    <row r="26" spans="1:9" s="13" customFormat="1" ht="33">
      <c r="A26" s="54"/>
      <c r="B26" s="965" t="s">
        <v>3328</v>
      </c>
      <c r="C26" s="966" t="s">
        <v>3329</v>
      </c>
      <c r="D26" s="967" t="s">
        <v>8</v>
      </c>
      <c r="E26" s="968" t="s">
        <v>360</v>
      </c>
      <c r="F26" s="969">
        <v>200000000</v>
      </c>
      <c r="G26" s="46"/>
      <c r="H26" s="455" t="str">
        <f t="shared" si="0"/>
        <v>1 tahun</v>
      </c>
      <c r="I26" s="902">
        <v>200000000</v>
      </c>
    </row>
    <row r="27" spans="1:9" s="13" customFormat="1" ht="33">
      <c r="A27" s="54"/>
      <c r="B27" s="965" t="s">
        <v>3330</v>
      </c>
      <c r="C27" s="966" t="s">
        <v>3331</v>
      </c>
      <c r="D27" s="967" t="s">
        <v>8</v>
      </c>
      <c r="E27" s="968" t="s">
        <v>360</v>
      </c>
      <c r="F27" s="969">
        <v>200000000</v>
      </c>
      <c r="G27" s="46"/>
      <c r="H27" s="455" t="str">
        <f t="shared" si="0"/>
        <v>1 tahun</v>
      </c>
      <c r="I27" s="902">
        <v>200000000</v>
      </c>
    </row>
    <row r="28" spans="1:9" s="13" customFormat="1" ht="49.5">
      <c r="A28" s="54"/>
      <c r="B28" s="965" t="s">
        <v>3332</v>
      </c>
      <c r="C28" s="966" t="s">
        <v>3333</v>
      </c>
      <c r="D28" s="967" t="s">
        <v>8</v>
      </c>
      <c r="E28" s="968" t="s">
        <v>360</v>
      </c>
      <c r="F28" s="969">
        <v>200000000</v>
      </c>
      <c r="G28" s="46"/>
      <c r="H28" s="7" t="str">
        <f t="shared" si="0"/>
        <v>1 tahun</v>
      </c>
      <c r="I28" s="902">
        <v>320000000</v>
      </c>
    </row>
    <row r="29" spans="1:9" s="13" customFormat="1" ht="49.5">
      <c r="A29" s="54"/>
      <c r="B29" s="965" t="s">
        <v>3334</v>
      </c>
      <c r="C29" s="965" t="s">
        <v>3335</v>
      </c>
      <c r="D29" s="967" t="s">
        <v>8</v>
      </c>
      <c r="E29" s="968" t="s">
        <v>360</v>
      </c>
      <c r="F29" s="969">
        <v>350000000</v>
      </c>
      <c r="G29" s="46"/>
      <c r="H29" s="7" t="str">
        <f t="shared" si="0"/>
        <v>1 tahun</v>
      </c>
      <c r="I29" s="902">
        <v>350000000</v>
      </c>
    </row>
    <row r="30" spans="1:9" s="13" customFormat="1" ht="49.5">
      <c r="A30" s="54"/>
      <c r="B30" s="965" t="s">
        <v>3336</v>
      </c>
      <c r="C30" s="965" t="s">
        <v>3337</v>
      </c>
      <c r="D30" s="967" t="s">
        <v>8</v>
      </c>
      <c r="E30" s="968" t="s">
        <v>360</v>
      </c>
      <c r="F30" s="969">
        <v>500000000</v>
      </c>
      <c r="G30" s="46"/>
      <c r="H30" s="7" t="str">
        <f t="shared" si="0"/>
        <v>1 tahun</v>
      </c>
      <c r="I30" s="902">
        <v>500000000</v>
      </c>
    </row>
    <row r="31" spans="1:9" s="13" customFormat="1" ht="49.5">
      <c r="A31" s="54"/>
      <c r="B31" s="965" t="s">
        <v>3338</v>
      </c>
      <c r="C31" s="965" t="s">
        <v>3339</v>
      </c>
      <c r="D31" s="967" t="s">
        <v>8</v>
      </c>
      <c r="E31" s="968" t="s">
        <v>360</v>
      </c>
      <c r="F31" s="969">
        <v>269640000</v>
      </c>
      <c r="G31" s="46"/>
      <c r="H31" s="7" t="str">
        <f t="shared" si="0"/>
        <v>1 tahun</v>
      </c>
      <c r="I31" s="902">
        <v>269640000</v>
      </c>
    </row>
    <row r="32" spans="1:9" s="13" customFormat="1" ht="49.5">
      <c r="A32" s="54"/>
      <c r="B32" s="965" t="s">
        <v>3340</v>
      </c>
      <c r="C32" s="970" t="s">
        <v>3341</v>
      </c>
      <c r="D32" s="967" t="s">
        <v>8</v>
      </c>
      <c r="E32" s="968" t="s">
        <v>360</v>
      </c>
      <c r="F32" s="969">
        <v>100000000</v>
      </c>
      <c r="G32" s="46"/>
      <c r="H32" s="971" t="str">
        <f t="shared" si="0"/>
        <v>1 tahun</v>
      </c>
      <c r="I32" s="902">
        <v>0</v>
      </c>
    </row>
    <row r="33" spans="1:9" s="13" customFormat="1" ht="49.5">
      <c r="A33" s="54"/>
      <c r="B33" s="965" t="s">
        <v>3342</v>
      </c>
      <c r="C33" s="970" t="s">
        <v>3343</v>
      </c>
      <c r="D33" s="967" t="s">
        <v>8</v>
      </c>
      <c r="E33" s="968" t="s">
        <v>360</v>
      </c>
      <c r="F33" s="969">
        <v>100000000</v>
      </c>
      <c r="G33" s="46"/>
      <c r="H33" s="971" t="str">
        <f t="shared" si="0"/>
        <v>1 tahun</v>
      </c>
      <c r="I33" s="902">
        <v>100000000</v>
      </c>
    </row>
    <row r="34" spans="1:9" s="977" customFormat="1" ht="49.5">
      <c r="A34" s="972"/>
      <c r="B34" s="965" t="s">
        <v>3344</v>
      </c>
      <c r="C34" s="973" t="s">
        <v>3345</v>
      </c>
      <c r="D34" s="967" t="s">
        <v>8</v>
      </c>
      <c r="E34" s="968" t="s">
        <v>360</v>
      </c>
      <c r="F34" s="969">
        <v>400000000</v>
      </c>
      <c r="G34" s="974"/>
      <c r="H34" s="975" t="str">
        <f t="shared" si="0"/>
        <v>1 tahun</v>
      </c>
      <c r="I34" s="976">
        <v>0</v>
      </c>
    </row>
    <row r="35" spans="1:9" s="13" customFormat="1">
      <c r="A35" s="54"/>
      <c r="B35" s="43" t="s">
        <v>3346</v>
      </c>
      <c r="C35" s="43" t="s">
        <v>241</v>
      </c>
      <c r="D35" s="905" t="s">
        <v>1188</v>
      </c>
      <c r="E35" s="275">
        <v>1</v>
      </c>
      <c r="F35" s="899">
        <f>SUM(F36)</f>
        <v>80000000</v>
      </c>
      <c r="G35" s="43"/>
      <c r="H35" s="275">
        <f>E35</f>
        <v>1</v>
      </c>
      <c r="I35" s="899">
        <f>SUM(I36)</f>
        <v>52000000</v>
      </c>
    </row>
    <row r="36" spans="1:9" s="13" customFormat="1" ht="49.5">
      <c r="A36" s="54"/>
      <c r="B36" s="978" t="s">
        <v>3347</v>
      </c>
      <c r="C36" s="978" t="s">
        <v>3348</v>
      </c>
      <c r="D36" s="978"/>
      <c r="E36" s="978" t="s">
        <v>3349</v>
      </c>
      <c r="F36" s="979">
        <v>80000000</v>
      </c>
      <c r="G36" s="46"/>
      <c r="H36" s="980" t="str">
        <f>E36</f>
        <v>105 orang</v>
      </c>
      <c r="I36" s="902">
        <v>52000000</v>
      </c>
    </row>
    <row r="37" spans="1:9" s="13" customFormat="1" ht="38.25">
      <c r="A37" s="54"/>
      <c r="B37" s="43" t="s">
        <v>3350</v>
      </c>
      <c r="C37" s="43" t="s">
        <v>3351</v>
      </c>
      <c r="D37" s="905" t="s">
        <v>1188</v>
      </c>
      <c r="E37" s="275">
        <v>1</v>
      </c>
      <c r="F37" s="899">
        <f>SUM(F38:F42)</f>
        <v>1301100000</v>
      </c>
      <c r="G37" s="43"/>
      <c r="H37" s="981">
        <f>E37</f>
        <v>1</v>
      </c>
      <c r="I37" s="899">
        <f>SUM(I38:I42)</f>
        <v>1100000000</v>
      </c>
    </row>
    <row r="38" spans="1:9" s="13" customFormat="1" ht="16.5">
      <c r="A38" s="54"/>
      <c r="B38" s="982" t="s">
        <v>3352</v>
      </c>
      <c r="C38" s="982" t="s">
        <v>3353</v>
      </c>
      <c r="D38" s="983" t="s">
        <v>8</v>
      </c>
      <c r="E38" s="983" t="s">
        <v>3354</v>
      </c>
      <c r="F38" s="984">
        <f>500000000-98900000</f>
        <v>401100000</v>
      </c>
      <c r="G38" s="46"/>
      <c r="H38" s="7" t="str">
        <f>E38</f>
        <v>25 orang</v>
      </c>
      <c r="I38" s="902">
        <v>350000000</v>
      </c>
    </row>
    <row r="39" spans="1:9" s="13" customFormat="1" ht="33">
      <c r="A39" s="54"/>
      <c r="B39" s="982" t="s">
        <v>3355</v>
      </c>
      <c r="C39" s="985" t="s">
        <v>3356</v>
      </c>
      <c r="D39" s="983" t="s">
        <v>8</v>
      </c>
      <c r="E39" s="983" t="s">
        <v>3357</v>
      </c>
      <c r="F39" s="984">
        <v>150000000</v>
      </c>
      <c r="G39" s="46" t="s">
        <v>3358</v>
      </c>
      <c r="H39" s="7"/>
      <c r="I39" s="902"/>
    </row>
    <row r="40" spans="1:9" s="13" customFormat="1" ht="16.5">
      <c r="A40" s="54"/>
      <c r="B40" s="982" t="s">
        <v>3359</v>
      </c>
      <c r="C40" s="986" t="s">
        <v>3360</v>
      </c>
      <c r="D40" s="983" t="s">
        <v>8</v>
      </c>
      <c r="E40" s="983" t="s">
        <v>2060</v>
      </c>
      <c r="F40" s="984">
        <v>300000000</v>
      </c>
      <c r="G40" s="46"/>
      <c r="H40" s="7" t="str">
        <f t="shared" ref="H40:H42" si="1">E40</f>
        <v>2 kali</v>
      </c>
      <c r="I40" s="902">
        <v>150000000</v>
      </c>
    </row>
    <row r="41" spans="1:9" s="13" customFormat="1" ht="16.5">
      <c r="A41" s="54"/>
      <c r="B41" s="982" t="s">
        <v>3361</v>
      </c>
      <c r="C41" s="986" t="s">
        <v>3362</v>
      </c>
      <c r="D41" s="983" t="s">
        <v>8</v>
      </c>
      <c r="E41" s="983" t="s">
        <v>3363</v>
      </c>
      <c r="F41" s="984">
        <v>300000000</v>
      </c>
      <c r="G41" s="46"/>
      <c r="H41" s="7" t="str">
        <f t="shared" si="1"/>
        <v>6 bidang</v>
      </c>
      <c r="I41" s="902">
        <v>300000000</v>
      </c>
    </row>
    <row r="42" spans="1:9" s="13" customFormat="1" ht="33">
      <c r="A42" s="54"/>
      <c r="B42" s="982" t="s">
        <v>3364</v>
      </c>
      <c r="C42" s="987" t="s">
        <v>3365</v>
      </c>
      <c r="D42" s="983" t="s">
        <v>8</v>
      </c>
      <c r="E42" s="983" t="s">
        <v>3366</v>
      </c>
      <c r="F42" s="984">
        <v>150000000</v>
      </c>
      <c r="G42" s="46"/>
      <c r="H42" s="7" t="str">
        <f t="shared" si="1"/>
        <v>400 exmp</v>
      </c>
      <c r="I42" s="902">
        <v>300000000</v>
      </c>
    </row>
    <row r="43" spans="1:9" s="13" customFormat="1" ht="25.5">
      <c r="A43" s="54"/>
      <c r="B43" s="43" t="s">
        <v>3367</v>
      </c>
      <c r="C43" s="43" t="s">
        <v>3368</v>
      </c>
      <c r="D43" s="905" t="s">
        <v>1188</v>
      </c>
      <c r="E43" s="988">
        <v>1</v>
      </c>
      <c r="F43" s="899">
        <f>SUM(F44:F46)</f>
        <v>1500000000</v>
      </c>
      <c r="G43" s="43"/>
      <c r="H43" s="988">
        <v>1</v>
      </c>
      <c r="I43" s="899">
        <f>SUM(I44:I46)</f>
        <v>1100000000</v>
      </c>
    </row>
    <row r="44" spans="1:9" s="13" customFormat="1" ht="33">
      <c r="A44" s="54"/>
      <c r="B44" s="989" t="s">
        <v>3369</v>
      </c>
      <c r="C44" s="990" t="s">
        <v>3370</v>
      </c>
      <c r="D44" s="983" t="s">
        <v>8</v>
      </c>
      <c r="E44" s="983" t="s">
        <v>3371</v>
      </c>
      <c r="F44" s="984">
        <v>600000000</v>
      </c>
      <c r="G44" s="46"/>
      <c r="H44" s="7" t="s">
        <v>3372</v>
      </c>
      <c r="I44" s="902">
        <v>400000000</v>
      </c>
    </row>
    <row r="45" spans="1:9" s="13" customFormat="1" ht="16.5">
      <c r="A45" s="54"/>
      <c r="B45" s="989" t="s">
        <v>3373</v>
      </c>
      <c r="C45" s="991" t="s">
        <v>3374</v>
      </c>
      <c r="D45" s="983" t="s">
        <v>8</v>
      </c>
      <c r="E45" s="983" t="s">
        <v>3371</v>
      </c>
      <c r="F45" s="984">
        <v>400000000</v>
      </c>
      <c r="G45" s="46"/>
      <c r="H45" s="7" t="s">
        <v>3372</v>
      </c>
      <c r="I45" s="902">
        <v>550000000</v>
      </c>
    </row>
    <row r="46" spans="1:9" s="13" customFormat="1" ht="16.5">
      <c r="A46" s="54"/>
      <c r="B46" s="989" t="s">
        <v>3375</v>
      </c>
      <c r="C46" s="991" t="s">
        <v>3374</v>
      </c>
      <c r="D46" s="983" t="s">
        <v>8</v>
      </c>
      <c r="E46" s="983" t="s">
        <v>3371</v>
      </c>
      <c r="F46" s="984">
        <v>500000000</v>
      </c>
      <c r="G46" s="46"/>
      <c r="H46" s="7" t="s">
        <v>3372</v>
      </c>
      <c r="I46" s="902">
        <v>150000000</v>
      </c>
    </row>
    <row r="47" spans="1:9" s="13" customFormat="1" ht="38.25">
      <c r="A47" s="54"/>
      <c r="B47" s="43" t="s">
        <v>3376</v>
      </c>
      <c r="C47" s="43" t="s">
        <v>3377</v>
      </c>
      <c r="D47" s="905" t="s">
        <v>1188</v>
      </c>
      <c r="E47" s="988">
        <v>1</v>
      </c>
      <c r="F47" s="899">
        <f>SUM(F48:F50)</f>
        <v>2000000000</v>
      </c>
      <c r="G47" s="43"/>
      <c r="H47" s="988">
        <v>1</v>
      </c>
      <c r="I47" s="899">
        <f>SUM(I48:I50)</f>
        <v>375000000</v>
      </c>
    </row>
    <row r="48" spans="1:9" s="13" customFormat="1" ht="49.5">
      <c r="A48" s="54"/>
      <c r="B48" s="992" t="s">
        <v>3378</v>
      </c>
      <c r="C48" s="993" t="s">
        <v>3379</v>
      </c>
      <c r="D48" s="993" t="s">
        <v>8</v>
      </c>
      <c r="E48" s="993" t="s">
        <v>3380</v>
      </c>
      <c r="F48" s="994">
        <v>600000000</v>
      </c>
      <c r="G48" s="46"/>
      <c r="H48" s="995" t="str">
        <f>E48</f>
        <v>57 orang</v>
      </c>
      <c r="I48" s="902">
        <v>125000000</v>
      </c>
    </row>
    <row r="49" spans="1:9" s="13" customFormat="1" ht="52.5" customHeight="1">
      <c r="A49" s="54"/>
      <c r="B49" s="996" t="s">
        <v>3381</v>
      </c>
      <c r="C49" s="993" t="s">
        <v>3379</v>
      </c>
      <c r="D49" s="993" t="s">
        <v>8</v>
      </c>
      <c r="E49" s="993" t="s">
        <v>3380</v>
      </c>
      <c r="F49" s="994">
        <v>600000000</v>
      </c>
      <c r="G49" s="46"/>
      <c r="H49" s="995" t="str">
        <f>E49</f>
        <v>57 orang</v>
      </c>
      <c r="I49" s="902">
        <v>125000000</v>
      </c>
    </row>
    <row r="50" spans="1:9" s="13" customFormat="1" ht="33">
      <c r="A50" s="54"/>
      <c r="B50" s="992" t="s">
        <v>3382</v>
      </c>
      <c r="C50" s="993" t="s">
        <v>3379</v>
      </c>
      <c r="D50" s="993" t="s">
        <v>8</v>
      </c>
      <c r="E50" s="993" t="s">
        <v>3380</v>
      </c>
      <c r="F50" s="994">
        <v>800000000</v>
      </c>
      <c r="G50" s="46"/>
      <c r="H50" s="995" t="str">
        <f>E50</f>
        <v>57 orang</v>
      </c>
      <c r="I50" s="902">
        <v>125000000</v>
      </c>
    </row>
    <row r="51" spans="1:9" s="13" customFormat="1" ht="38.25">
      <c r="A51" s="54"/>
      <c r="B51" s="43" t="s">
        <v>3383</v>
      </c>
      <c r="C51" s="43" t="s">
        <v>3384</v>
      </c>
      <c r="D51" s="905" t="s">
        <v>1188</v>
      </c>
      <c r="E51" s="275">
        <v>0.95</v>
      </c>
      <c r="F51" s="899">
        <f>SUM(F52:F54)</f>
        <v>2000000000</v>
      </c>
      <c r="G51" s="43"/>
      <c r="H51" s="275">
        <v>0.96</v>
      </c>
      <c r="I51" s="899">
        <f>SUM(I52:I54)</f>
        <v>416120000</v>
      </c>
    </row>
    <row r="52" spans="1:9" s="13" customFormat="1" ht="33">
      <c r="A52" s="54"/>
      <c r="B52" s="989" t="s">
        <v>3385</v>
      </c>
      <c r="C52" s="982" t="s">
        <v>3379</v>
      </c>
      <c r="D52" s="983" t="s">
        <v>8</v>
      </c>
      <c r="E52" s="983" t="s">
        <v>3386</v>
      </c>
      <c r="F52" s="984">
        <v>500000000</v>
      </c>
      <c r="G52" s="46"/>
      <c r="H52" s="7" t="s">
        <v>3372</v>
      </c>
      <c r="I52" s="902">
        <v>102845500</v>
      </c>
    </row>
    <row r="53" spans="1:9" s="13" customFormat="1" ht="33">
      <c r="A53" s="54"/>
      <c r="B53" s="989" t="s">
        <v>3387</v>
      </c>
      <c r="C53" s="982" t="s">
        <v>3379</v>
      </c>
      <c r="D53" s="983" t="s">
        <v>8</v>
      </c>
      <c r="E53" s="983" t="s">
        <v>3386</v>
      </c>
      <c r="F53" s="984">
        <v>500000000</v>
      </c>
      <c r="G53" s="46"/>
      <c r="H53" s="7" t="s">
        <v>3388</v>
      </c>
      <c r="I53" s="902">
        <v>210429000</v>
      </c>
    </row>
    <row r="54" spans="1:9" s="13" customFormat="1" ht="33">
      <c r="A54" s="54"/>
      <c r="B54" s="989" t="s">
        <v>3389</v>
      </c>
      <c r="C54" s="982" t="s">
        <v>3379</v>
      </c>
      <c r="D54" s="983" t="s">
        <v>8</v>
      </c>
      <c r="E54" s="983" t="s">
        <v>3386</v>
      </c>
      <c r="F54" s="984">
        <v>1000000000</v>
      </c>
      <c r="G54" s="46"/>
      <c r="H54" s="7" t="s">
        <v>3372</v>
      </c>
      <c r="I54" s="902">
        <v>102845500</v>
      </c>
    </row>
    <row r="55" spans="1:9" s="13" customFormat="1" ht="38.25">
      <c r="A55" s="54"/>
      <c r="B55" s="43" t="s">
        <v>3390</v>
      </c>
      <c r="C55" s="43" t="s">
        <v>3391</v>
      </c>
      <c r="D55" s="905" t="s">
        <v>1188</v>
      </c>
      <c r="E55" s="958">
        <v>0.9</v>
      </c>
      <c r="F55" s="899">
        <f>SUM(F56:F58)</f>
        <v>3500000000</v>
      </c>
      <c r="G55" s="43"/>
      <c r="H55" s="958">
        <v>0.95</v>
      </c>
      <c r="I55" s="899">
        <f>SUM(I56:I58)</f>
        <v>2155650000</v>
      </c>
    </row>
    <row r="56" spans="1:9" s="13" customFormat="1" ht="33">
      <c r="A56" s="54"/>
      <c r="B56" s="982" t="s">
        <v>3392</v>
      </c>
      <c r="C56" s="982" t="s">
        <v>3379</v>
      </c>
      <c r="D56" s="983" t="s">
        <v>8</v>
      </c>
      <c r="E56" s="983" t="s">
        <v>3393</v>
      </c>
      <c r="F56" s="984">
        <v>500000000</v>
      </c>
      <c r="G56" s="46"/>
      <c r="H56" s="7" t="s">
        <v>3372</v>
      </c>
      <c r="I56" s="902">
        <v>663750000</v>
      </c>
    </row>
    <row r="57" spans="1:9" s="13" customFormat="1" ht="33">
      <c r="A57" s="54"/>
      <c r="B57" s="982" t="s">
        <v>3394</v>
      </c>
      <c r="C57" s="982" t="s">
        <v>3379</v>
      </c>
      <c r="D57" s="983" t="s">
        <v>8</v>
      </c>
      <c r="E57" s="983" t="s">
        <v>3393</v>
      </c>
      <c r="F57" s="984">
        <v>500000000</v>
      </c>
      <c r="G57" s="46"/>
      <c r="H57" s="7" t="s">
        <v>1811</v>
      </c>
      <c r="I57" s="902">
        <v>885000000</v>
      </c>
    </row>
    <row r="58" spans="1:9" s="13" customFormat="1" ht="33">
      <c r="A58" s="54"/>
      <c r="B58" s="982" t="s">
        <v>3395</v>
      </c>
      <c r="C58" s="982" t="s">
        <v>3379</v>
      </c>
      <c r="D58" s="983" t="s">
        <v>8</v>
      </c>
      <c r="E58" s="983" t="s">
        <v>3393</v>
      </c>
      <c r="F58" s="984">
        <v>2500000000</v>
      </c>
      <c r="G58" s="46"/>
      <c r="H58" s="7" t="s">
        <v>3372</v>
      </c>
      <c r="I58" s="902">
        <v>606900000</v>
      </c>
    </row>
    <row r="59" spans="1:9" s="13" customFormat="1">
      <c r="A59" s="54" t="s">
        <v>9</v>
      </c>
      <c r="B59" s="54"/>
      <c r="C59" s="54"/>
      <c r="D59" s="54"/>
      <c r="E59" s="54"/>
      <c r="F59" s="41">
        <f>F8+F24+F35+F37+F43+F47+F51+F55</f>
        <v>16965740000</v>
      </c>
      <c r="G59" s="40" t="s">
        <v>244</v>
      </c>
      <c r="H59" s="997"/>
      <c r="I59" s="41">
        <f>I8+I24+I35+I37+I43+I47+I51+I55</f>
        <v>11848410000</v>
      </c>
    </row>
    <row r="60" spans="1:9" s="13" customFormat="1">
      <c r="D60" s="16"/>
      <c r="E60" s="16"/>
      <c r="H60" s="16"/>
    </row>
    <row r="61" spans="1:9" s="13" customFormat="1">
      <c r="D61" s="16"/>
      <c r="E61" s="16"/>
      <c r="H61" s="16"/>
    </row>
    <row r="62" spans="1:9" s="13" customFormat="1">
      <c r="D62" s="16"/>
      <c r="E62" s="16"/>
      <c r="H62" s="16"/>
    </row>
  </sheetData>
  <mergeCells count="6">
    <mergeCell ref="H3:I3"/>
    <mergeCell ref="A3:A4"/>
    <mergeCell ref="B3:B4"/>
    <mergeCell ref="C3:C4"/>
    <mergeCell ref="D3:F3"/>
    <mergeCell ref="G3:G4"/>
  </mergeCells>
  <pageMargins left="0.78740157480314965" right="0.78740157480314965" top="0.98425196850393704" bottom="0.78740157480314965" header="0.31496062992125984" footer="0.31496062992125984"/>
  <pageSetup paperSize="10000" scale="65" orientation="landscape" horizontalDpi="4294967292" verticalDpi="0" r:id="rId1"/>
  <headerFooter>
    <oddFooter>&amp;L&amp;"-,Bold"&amp;12&amp;K03-024&amp;N RKPD Prov. Jambi Tahun 2019</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EDE0C5-56EB-4F82-91F5-BB338BC1E62E}">
  <sheetPr>
    <tabColor rgb="FF00B050"/>
  </sheetPr>
  <dimension ref="A1:I70"/>
  <sheetViews>
    <sheetView topLeftCell="A40" zoomScale="80" zoomScaleNormal="80" zoomScalePageLayoutView="85" workbookViewId="0">
      <selection activeCell="A3" sqref="A3:F65"/>
    </sheetView>
  </sheetViews>
  <sheetFormatPr defaultColWidth="8.85546875" defaultRowHeight="12.75"/>
  <cols>
    <col min="1" max="1" width="6.28515625" style="1" customWidth="1"/>
    <col min="2" max="2" width="48.7109375" style="1" customWidth="1"/>
    <col min="3" max="3" width="37.85546875" style="1" customWidth="1"/>
    <col min="4" max="4" width="18.7109375" style="1" customWidth="1"/>
    <col min="5" max="5" width="18.7109375" style="14" customWidth="1"/>
    <col min="6" max="6" width="26.7109375" style="1" customWidth="1"/>
    <col min="7" max="7" width="20.7109375" style="1" customWidth="1"/>
    <col min="8" max="8" width="18.7109375" style="17" customWidth="1"/>
    <col min="9" max="9" width="26.7109375" style="1" customWidth="1"/>
    <col min="10" max="16384" width="8.85546875" style="1"/>
  </cols>
  <sheetData>
    <row r="1" spans="1:9" ht="15.75">
      <c r="A1" s="4" t="s">
        <v>718</v>
      </c>
      <c r="B1" s="4"/>
      <c r="C1" s="4"/>
    </row>
    <row r="3" spans="1:9" ht="18.600000000000001" customHeight="1">
      <c r="A3" s="2096" t="s">
        <v>0</v>
      </c>
      <c r="B3" s="2097" t="s">
        <v>1</v>
      </c>
      <c r="C3" s="2097" t="s">
        <v>2</v>
      </c>
      <c r="D3" s="2096" t="s">
        <v>605</v>
      </c>
      <c r="E3" s="2096"/>
      <c r="F3" s="2096"/>
      <c r="G3" s="2097" t="s">
        <v>6</v>
      </c>
      <c r="H3" s="2097" t="s">
        <v>606</v>
      </c>
      <c r="I3" s="2097"/>
    </row>
    <row r="4" spans="1:9" ht="32.1" customHeight="1">
      <c r="A4" s="2096"/>
      <c r="B4" s="2097"/>
      <c r="C4" s="2097"/>
      <c r="D4" s="421" t="s">
        <v>3</v>
      </c>
      <c r="E4" s="53" t="s">
        <v>4</v>
      </c>
      <c r="F4" s="422" t="s">
        <v>5</v>
      </c>
      <c r="G4" s="2097"/>
      <c r="H4" s="53" t="s">
        <v>4</v>
      </c>
      <c r="I4" s="422" t="s">
        <v>5</v>
      </c>
    </row>
    <row r="5" spans="1:9" s="17" customFormat="1">
      <c r="A5" s="15">
        <v>1</v>
      </c>
      <c r="B5" s="15">
        <f>A5+1</f>
        <v>2</v>
      </c>
      <c r="C5" s="15">
        <f t="shared" ref="C5:I5" si="0">B5+1</f>
        <v>3</v>
      </c>
      <c r="D5" s="15">
        <f t="shared" si="0"/>
        <v>4</v>
      </c>
      <c r="E5" s="15">
        <f t="shared" si="0"/>
        <v>5</v>
      </c>
      <c r="F5" s="15">
        <f t="shared" si="0"/>
        <v>6</v>
      </c>
      <c r="G5" s="15">
        <f t="shared" si="0"/>
        <v>7</v>
      </c>
      <c r="H5" s="15">
        <f t="shared" si="0"/>
        <v>8</v>
      </c>
      <c r="I5" s="15">
        <f t="shared" si="0"/>
        <v>9</v>
      </c>
    </row>
    <row r="6" spans="1:9" s="13" customFormat="1" ht="18" customHeight="1">
      <c r="A6" s="6"/>
      <c r="B6" s="6"/>
      <c r="C6" s="6"/>
      <c r="D6" s="6"/>
      <c r="E6" s="7"/>
      <c r="F6" s="6"/>
      <c r="G6" s="6"/>
      <c r="H6" s="6"/>
      <c r="I6" s="6"/>
    </row>
    <row r="7" spans="1:9" s="13" customFormat="1" ht="18" customHeight="1">
      <c r="A7" s="19" t="s">
        <v>343</v>
      </c>
      <c r="B7" s="20"/>
      <c r="C7" s="20"/>
      <c r="D7" s="20"/>
      <c r="E7" s="21"/>
      <c r="F7" s="20"/>
      <c r="G7" s="20"/>
      <c r="H7" s="20"/>
      <c r="I7" s="22"/>
    </row>
    <row r="8" spans="1:9" s="2" customFormat="1" ht="20.100000000000001" customHeight="1">
      <c r="A8" s="54">
        <v>1</v>
      </c>
      <c r="B8" s="9" t="s">
        <v>3198</v>
      </c>
      <c r="C8" s="9"/>
      <c r="D8" s="54"/>
      <c r="E8" s="28"/>
      <c r="F8" s="269">
        <f>SUM(F9:F18)</f>
        <v>1104318320</v>
      </c>
      <c r="G8" s="54"/>
      <c r="H8" s="495"/>
      <c r="I8" s="269">
        <f>SUM(I9:I18)</f>
        <v>1325181984</v>
      </c>
    </row>
    <row r="9" spans="1:9" s="13" customFormat="1" ht="20.100000000000001" customHeight="1">
      <c r="A9" s="7"/>
      <c r="B9" s="8" t="s">
        <v>3396</v>
      </c>
      <c r="C9" s="998" t="s">
        <v>344</v>
      </c>
      <c r="D9" s="518" t="s">
        <v>1188</v>
      </c>
      <c r="E9" s="518" t="s">
        <v>345</v>
      </c>
      <c r="F9" s="999">
        <v>24050000</v>
      </c>
      <c r="G9" s="12"/>
      <c r="H9" s="518" t="s">
        <v>345</v>
      </c>
      <c r="I9" s="25">
        <v>28860000</v>
      </c>
    </row>
    <row r="10" spans="1:9" s="13" customFormat="1" ht="20.100000000000001" customHeight="1">
      <c r="A10" s="7"/>
      <c r="B10" s="8" t="s">
        <v>3397</v>
      </c>
      <c r="C10" s="998" t="s">
        <v>170</v>
      </c>
      <c r="D10" s="518" t="s">
        <v>1188</v>
      </c>
      <c r="E10" s="518" t="s">
        <v>171</v>
      </c>
      <c r="F10" s="999">
        <v>167700000</v>
      </c>
      <c r="G10" s="12"/>
      <c r="H10" s="518" t="s">
        <v>171</v>
      </c>
      <c r="I10" s="25">
        <v>201240000</v>
      </c>
    </row>
    <row r="11" spans="1:9" s="13" customFormat="1" ht="20.100000000000001" customHeight="1">
      <c r="A11" s="7"/>
      <c r="B11" s="8" t="s">
        <v>1518</v>
      </c>
      <c r="C11" s="998" t="s">
        <v>173</v>
      </c>
      <c r="D11" s="518" t="s">
        <v>1188</v>
      </c>
      <c r="E11" s="518" t="s">
        <v>346</v>
      </c>
      <c r="F11" s="999">
        <v>117024200</v>
      </c>
      <c r="G11" s="12"/>
      <c r="H11" s="518" t="s">
        <v>346</v>
      </c>
      <c r="I11" s="25">
        <v>140429040</v>
      </c>
    </row>
    <row r="12" spans="1:9" s="13" customFormat="1" ht="25.5">
      <c r="A12" s="7"/>
      <c r="B12" s="8" t="s">
        <v>3002</v>
      </c>
      <c r="C12" s="998" t="s">
        <v>1189</v>
      </c>
      <c r="D12" s="518" t="s">
        <v>1188</v>
      </c>
      <c r="E12" s="518" t="s">
        <v>1190</v>
      </c>
      <c r="F12" s="999">
        <v>141475320</v>
      </c>
      <c r="G12" s="12"/>
      <c r="H12" s="518" t="s">
        <v>1190</v>
      </c>
      <c r="I12" s="25">
        <v>169770384</v>
      </c>
    </row>
    <row r="13" spans="1:9" s="13" customFormat="1" ht="20.100000000000001" customHeight="1">
      <c r="A13" s="7"/>
      <c r="B13" s="8" t="s">
        <v>1520</v>
      </c>
      <c r="C13" s="998" t="s">
        <v>1191</v>
      </c>
      <c r="D13" s="518" t="s">
        <v>1188</v>
      </c>
      <c r="E13" s="518" t="s">
        <v>1192</v>
      </c>
      <c r="F13" s="999">
        <v>100154880</v>
      </c>
      <c r="G13" s="12"/>
      <c r="H13" s="518" t="s">
        <v>1192</v>
      </c>
      <c r="I13" s="25">
        <v>120185856</v>
      </c>
    </row>
    <row r="14" spans="1:9" s="13" customFormat="1" ht="20.100000000000001" customHeight="1">
      <c r="A14" s="7"/>
      <c r="B14" s="8" t="s">
        <v>1523</v>
      </c>
      <c r="C14" s="998" t="s">
        <v>1193</v>
      </c>
      <c r="D14" s="518" t="s">
        <v>1188</v>
      </c>
      <c r="E14" s="518" t="s">
        <v>347</v>
      </c>
      <c r="F14" s="999">
        <v>38579660</v>
      </c>
      <c r="G14" s="12"/>
      <c r="H14" s="518" t="s">
        <v>347</v>
      </c>
      <c r="I14" s="25">
        <v>46295592</v>
      </c>
    </row>
    <row r="15" spans="1:9" s="13" customFormat="1" ht="25.5">
      <c r="A15" s="7"/>
      <c r="B15" s="8" t="s">
        <v>3398</v>
      </c>
      <c r="C15" s="998" t="s">
        <v>1194</v>
      </c>
      <c r="D15" s="518" t="s">
        <v>1188</v>
      </c>
      <c r="E15" s="518" t="s">
        <v>347</v>
      </c>
      <c r="F15" s="999">
        <v>6019440</v>
      </c>
      <c r="G15" s="12"/>
      <c r="H15" s="518" t="s">
        <v>347</v>
      </c>
      <c r="I15" s="25">
        <v>7223328</v>
      </c>
    </row>
    <row r="16" spans="1:9" s="13" customFormat="1" ht="25.5">
      <c r="A16" s="6"/>
      <c r="B16" s="8" t="s">
        <v>3399</v>
      </c>
      <c r="C16" s="998" t="s">
        <v>1195</v>
      </c>
      <c r="D16" s="518" t="s">
        <v>1188</v>
      </c>
      <c r="E16" s="518" t="s">
        <v>485</v>
      </c>
      <c r="F16" s="999">
        <v>9565220</v>
      </c>
      <c r="G16" s="12"/>
      <c r="H16" s="518" t="s">
        <v>485</v>
      </c>
      <c r="I16" s="25">
        <v>11478264</v>
      </c>
    </row>
    <row r="17" spans="1:9" s="13" customFormat="1" ht="20.100000000000001" customHeight="1">
      <c r="A17" s="6"/>
      <c r="B17" s="8" t="s">
        <v>349</v>
      </c>
      <c r="C17" s="998" t="s">
        <v>191</v>
      </c>
      <c r="D17" s="518" t="s">
        <v>1188</v>
      </c>
      <c r="E17" s="518" t="s">
        <v>1196</v>
      </c>
      <c r="F17" s="999">
        <v>35000000</v>
      </c>
      <c r="G17" s="12"/>
      <c r="H17" s="518" t="s">
        <v>1196</v>
      </c>
      <c r="I17" s="25">
        <v>42000000</v>
      </c>
    </row>
    <row r="18" spans="1:9" s="13" customFormat="1" ht="25.5">
      <c r="A18" s="6"/>
      <c r="B18" s="8" t="s">
        <v>3400</v>
      </c>
      <c r="C18" s="998" t="s">
        <v>1197</v>
      </c>
      <c r="D18" s="518" t="s">
        <v>1188</v>
      </c>
      <c r="E18" s="518" t="s">
        <v>350</v>
      </c>
      <c r="F18" s="999">
        <v>464749600</v>
      </c>
      <c r="G18" s="12"/>
      <c r="H18" s="518" t="s">
        <v>350</v>
      </c>
      <c r="I18" s="25">
        <v>557699520</v>
      </c>
    </row>
    <row r="19" spans="1:9" s="2" customFormat="1" ht="20.100000000000001" customHeight="1">
      <c r="A19" s="54">
        <v>2</v>
      </c>
      <c r="B19" s="9" t="s">
        <v>15</v>
      </c>
      <c r="C19" s="9"/>
      <c r="D19" s="54"/>
      <c r="E19" s="28"/>
      <c r="F19" s="269">
        <f>SUM(F20:F30)</f>
        <v>1827538693</v>
      </c>
      <c r="G19" s="54"/>
      <c r="H19" s="28"/>
      <c r="I19" s="269">
        <f>SUM(I20:I30)</f>
        <v>2193046532</v>
      </c>
    </row>
    <row r="20" spans="1:9" s="13" customFormat="1" ht="25.5">
      <c r="A20" s="7"/>
      <c r="B20" s="8" t="s">
        <v>3401</v>
      </c>
      <c r="C20" s="998" t="s">
        <v>199</v>
      </c>
      <c r="D20" s="518" t="s">
        <v>1188</v>
      </c>
      <c r="E20" s="518" t="s">
        <v>214</v>
      </c>
      <c r="F20" s="999">
        <v>75187625</v>
      </c>
      <c r="G20" s="270"/>
      <c r="H20" s="518" t="s">
        <v>214</v>
      </c>
      <c r="I20" s="25">
        <v>90225250</v>
      </c>
    </row>
    <row r="21" spans="1:9" s="13" customFormat="1" ht="12.75" customHeight="1">
      <c r="A21" s="6"/>
      <c r="B21" s="8" t="s">
        <v>3402</v>
      </c>
      <c r="C21" s="10" t="s">
        <v>2943</v>
      </c>
      <c r="D21" s="12" t="s">
        <v>8</v>
      </c>
      <c r="E21" s="27" t="s">
        <v>3403</v>
      </c>
      <c r="F21" s="25">
        <v>491150000</v>
      </c>
      <c r="G21" s="270"/>
      <c r="H21" s="27" t="s">
        <v>3403</v>
      </c>
      <c r="I21" s="25">
        <v>589380000</v>
      </c>
    </row>
    <row r="22" spans="1:9" s="13" customFormat="1" ht="25.5">
      <c r="A22" s="6"/>
      <c r="B22" s="8" t="s">
        <v>3404</v>
      </c>
      <c r="C22" s="10" t="s">
        <v>202</v>
      </c>
      <c r="D22" s="12" t="s">
        <v>8</v>
      </c>
      <c r="E22" s="27" t="s">
        <v>214</v>
      </c>
      <c r="F22" s="1000">
        <v>47585960</v>
      </c>
      <c r="G22" s="270"/>
      <c r="H22" s="27" t="s">
        <v>214</v>
      </c>
      <c r="I22" s="25">
        <v>57103152</v>
      </c>
    </row>
    <row r="23" spans="1:9" s="13" customFormat="1" ht="20.100000000000001" customHeight="1">
      <c r="A23" s="6"/>
      <c r="B23" s="8" t="s">
        <v>3405</v>
      </c>
      <c r="C23" s="10" t="s">
        <v>351</v>
      </c>
      <c r="D23" s="12" t="s">
        <v>8</v>
      </c>
      <c r="E23" s="27" t="s">
        <v>352</v>
      </c>
      <c r="F23" s="1000">
        <v>21255108</v>
      </c>
      <c r="G23" s="270"/>
      <c r="H23" s="27" t="s">
        <v>352</v>
      </c>
      <c r="I23" s="25">
        <v>25506130</v>
      </c>
    </row>
    <row r="24" spans="1:9" s="13" customFormat="1" ht="20.100000000000001" customHeight="1">
      <c r="A24" s="6"/>
      <c r="B24" s="8" t="s">
        <v>353</v>
      </c>
      <c r="C24" s="10" t="s">
        <v>354</v>
      </c>
      <c r="D24" s="12" t="s">
        <v>8</v>
      </c>
      <c r="E24" s="27" t="s">
        <v>355</v>
      </c>
      <c r="F24" s="1000">
        <v>30000000</v>
      </c>
      <c r="G24" s="270"/>
      <c r="H24" s="27" t="s">
        <v>355</v>
      </c>
      <c r="I24" s="25">
        <v>36000000</v>
      </c>
    </row>
    <row r="25" spans="1:9" s="2" customFormat="1" ht="20.100000000000001" customHeight="1">
      <c r="A25" s="54"/>
      <c r="B25" s="8" t="s">
        <v>1550</v>
      </c>
      <c r="C25" s="10" t="s">
        <v>356</v>
      </c>
      <c r="D25" s="12" t="s">
        <v>8</v>
      </c>
      <c r="E25" s="27" t="s">
        <v>214</v>
      </c>
      <c r="F25" s="1000">
        <v>111748900</v>
      </c>
      <c r="G25" s="34"/>
      <c r="H25" s="27" t="s">
        <v>214</v>
      </c>
      <c r="I25" s="25">
        <v>134098680</v>
      </c>
    </row>
    <row r="26" spans="1:9" s="13" customFormat="1" ht="20.100000000000001" customHeight="1">
      <c r="A26" s="7"/>
      <c r="B26" s="8" t="s">
        <v>357</v>
      </c>
      <c r="C26" s="998" t="s">
        <v>202</v>
      </c>
      <c r="D26" s="518" t="s">
        <v>1188</v>
      </c>
      <c r="E26" s="518" t="s">
        <v>214</v>
      </c>
      <c r="F26" s="1000">
        <v>115440000</v>
      </c>
      <c r="G26" s="270"/>
      <c r="H26" s="518" t="s">
        <v>214</v>
      </c>
      <c r="I26" s="25">
        <v>138528000</v>
      </c>
    </row>
    <row r="27" spans="1:9" s="2" customFormat="1" ht="25.5">
      <c r="A27" s="54"/>
      <c r="B27" s="8" t="s">
        <v>3406</v>
      </c>
      <c r="C27" s="560" t="s">
        <v>351</v>
      </c>
      <c r="D27" s="518" t="s">
        <v>1188</v>
      </c>
      <c r="E27" s="518" t="s">
        <v>352</v>
      </c>
      <c r="F27" s="1000">
        <v>407871100</v>
      </c>
      <c r="G27" s="54"/>
      <c r="H27" s="518" t="s">
        <v>360</v>
      </c>
      <c r="I27" s="25">
        <v>489445320</v>
      </c>
    </row>
    <row r="28" spans="1:9" s="13" customFormat="1">
      <c r="A28" s="6"/>
      <c r="B28" s="8" t="s">
        <v>361</v>
      </c>
      <c r="C28" s="517" t="s">
        <v>354</v>
      </c>
      <c r="D28" s="518" t="s">
        <v>1188</v>
      </c>
      <c r="E28" s="518" t="s">
        <v>1199</v>
      </c>
      <c r="F28" s="1001">
        <v>14000000</v>
      </c>
      <c r="G28" s="31"/>
      <c r="H28" s="518" t="s">
        <v>360</v>
      </c>
      <c r="I28" s="25">
        <v>16800000</v>
      </c>
    </row>
    <row r="29" spans="1:9" s="2" customFormat="1" ht="20.100000000000001" customHeight="1">
      <c r="A29" s="54"/>
      <c r="B29" s="8" t="s">
        <v>3407</v>
      </c>
      <c r="C29" s="517" t="s">
        <v>356</v>
      </c>
      <c r="D29" s="518" t="s">
        <v>1188</v>
      </c>
      <c r="E29" s="518" t="s">
        <v>603</v>
      </c>
      <c r="F29" s="1000">
        <v>13300000</v>
      </c>
      <c r="G29" s="54"/>
      <c r="H29" s="518" t="s">
        <v>360</v>
      </c>
      <c r="I29" s="25">
        <v>15960000</v>
      </c>
    </row>
    <row r="30" spans="1:9" s="13" customFormat="1">
      <c r="A30" s="7"/>
      <c r="B30" s="8" t="s">
        <v>364</v>
      </c>
      <c r="C30" s="560" t="s">
        <v>358</v>
      </c>
      <c r="D30" s="518" t="s">
        <v>1188</v>
      </c>
      <c r="E30" s="518" t="s">
        <v>214</v>
      </c>
      <c r="F30" s="1000">
        <v>500000000</v>
      </c>
      <c r="G30" s="31"/>
      <c r="H30" s="518" t="s">
        <v>214</v>
      </c>
      <c r="I30" s="25">
        <v>600000000</v>
      </c>
    </row>
    <row r="31" spans="1:9" s="2" customFormat="1" ht="20.100000000000001" customHeight="1">
      <c r="A31" s="54">
        <v>3</v>
      </c>
      <c r="B31" s="9" t="s">
        <v>3408</v>
      </c>
      <c r="C31" s="998" t="s">
        <v>359</v>
      </c>
      <c r="D31" s="518" t="s">
        <v>1188</v>
      </c>
      <c r="E31" s="518" t="s">
        <v>360</v>
      </c>
      <c r="F31" s="269">
        <f>SUM(F32)</f>
        <v>55250000</v>
      </c>
      <c r="G31" s="273"/>
      <c r="H31" s="518" t="s">
        <v>360</v>
      </c>
      <c r="I31" s="269">
        <f>SUM(I32)</f>
        <v>66300000</v>
      </c>
    </row>
    <row r="32" spans="1:9" s="13" customFormat="1" ht="25.5">
      <c r="A32" s="6"/>
      <c r="B32" s="8" t="s">
        <v>3409</v>
      </c>
      <c r="C32" s="998" t="s">
        <v>362</v>
      </c>
      <c r="D32" s="518" t="s">
        <v>1188</v>
      </c>
      <c r="E32" s="518" t="s">
        <v>360</v>
      </c>
      <c r="F32" s="1002">
        <v>55250000</v>
      </c>
      <c r="G32" s="1003"/>
      <c r="H32" s="518" t="s">
        <v>360</v>
      </c>
      <c r="I32" s="25">
        <v>66300000</v>
      </c>
    </row>
    <row r="33" spans="1:9" s="13" customFormat="1" ht="20.100000000000001" customHeight="1">
      <c r="A33" s="54">
        <v>4</v>
      </c>
      <c r="B33" s="9" t="s">
        <v>242</v>
      </c>
      <c r="C33" s="517" t="s">
        <v>363</v>
      </c>
      <c r="D33" s="518" t="s">
        <v>1188</v>
      </c>
      <c r="E33" s="518" t="s">
        <v>360</v>
      </c>
      <c r="F33" s="269">
        <f>SUM(F34)</f>
        <v>78064000</v>
      </c>
      <c r="G33" s="1003"/>
      <c r="H33" s="518" t="s">
        <v>360</v>
      </c>
      <c r="I33" s="269">
        <f>SUM(I34)</f>
        <v>93676800</v>
      </c>
    </row>
    <row r="34" spans="1:9" s="13" customFormat="1" ht="20.100000000000001" customHeight="1">
      <c r="A34" s="6"/>
      <c r="B34" s="8" t="s">
        <v>365</v>
      </c>
      <c r="C34" s="1004" t="s">
        <v>1200</v>
      </c>
      <c r="D34" s="518" t="s">
        <v>1188</v>
      </c>
      <c r="E34" s="518" t="s">
        <v>214</v>
      </c>
      <c r="F34" s="1002">
        <v>78064000</v>
      </c>
      <c r="G34" s="1003"/>
      <c r="H34" s="518" t="s">
        <v>214</v>
      </c>
      <c r="I34" s="25">
        <v>93676800</v>
      </c>
    </row>
    <row r="35" spans="1:9" s="13" customFormat="1" ht="25.5">
      <c r="A35" s="54">
        <v>5</v>
      </c>
      <c r="B35" s="9" t="s">
        <v>3410</v>
      </c>
      <c r="C35" s="9"/>
      <c r="D35" s="7"/>
      <c r="E35" s="28"/>
      <c r="F35" s="269">
        <f>SUM(F36:F37)</f>
        <v>101000000</v>
      </c>
      <c r="G35" s="1003"/>
      <c r="H35" s="28"/>
      <c r="I35" s="269">
        <f>SUM(I36:I37)</f>
        <v>121200000</v>
      </c>
    </row>
    <row r="36" spans="1:9" s="13" customFormat="1" ht="20.100000000000001" customHeight="1">
      <c r="A36" s="6"/>
      <c r="B36" s="8" t="s">
        <v>3411</v>
      </c>
      <c r="C36" s="10" t="s">
        <v>3412</v>
      </c>
      <c r="D36" s="12" t="s">
        <v>8</v>
      </c>
      <c r="E36" s="27" t="s">
        <v>367</v>
      </c>
      <c r="F36" s="1002">
        <v>21000000</v>
      </c>
      <c r="G36" s="1003"/>
      <c r="H36" s="27" t="s">
        <v>367</v>
      </c>
      <c r="I36" s="25">
        <v>25200000</v>
      </c>
    </row>
    <row r="37" spans="1:9" s="13" customFormat="1" ht="20.100000000000001" customHeight="1">
      <c r="A37" s="6"/>
      <c r="B37" s="8" t="s">
        <v>3413</v>
      </c>
      <c r="C37" s="10" t="s">
        <v>368</v>
      </c>
      <c r="D37" s="12" t="s">
        <v>8</v>
      </c>
      <c r="E37" s="27" t="s">
        <v>369</v>
      </c>
      <c r="F37" s="1002">
        <v>80000000</v>
      </c>
      <c r="G37" s="1003"/>
      <c r="H37" s="27" t="s">
        <v>369</v>
      </c>
      <c r="I37" s="25">
        <v>96000000</v>
      </c>
    </row>
    <row r="38" spans="1:9" s="2" customFormat="1" ht="20.100000000000001" customHeight="1">
      <c r="A38" s="54">
        <v>6</v>
      </c>
      <c r="B38" s="9" t="s">
        <v>370</v>
      </c>
      <c r="C38" s="9"/>
      <c r="D38" s="54"/>
      <c r="E38" s="28"/>
      <c r="F38" s="269">
        <f>SUM(F39:F50)</f>
        <v>3630000000</v>
      </c>
      <c r="G38" s="273"/>
      <c r="H38" s="28"/>
      <c r="I38" s="269">
        <f>SUM(I39:I50)</f>
        <v>4356000000</v>
      </c>
    </row>
    <row r="39" spans="1:9" s="13" customFormat="1" ht="25.5">
      <c r="A39" s="6"/>
      <c r="B39" s="8" t="s">
        <v>3414</v>
      </c>
      <c r="C39" s="732" t="s">
        <v>1204</v>
      </c>
      <c r="D39" s="518" t="s">
        <v>1104</v>
      </c>
      <c r="E39" s="561" t="s">
        <v>1205</v>
      </c>
      <c r="F39" s="25">
        <v>300000000</v>
      </c>
      <c r="G39" s="1003"/>
      <c r="H39" s="561" t="s">
        <v>1205</v>
      </c>
      <c r="I39" s="25">
        <v>360000000</v>
      </c>
    </row>
    <row r="40" spans="1:9" s="13" customFormat="1" ht="25.5">
      <c r="A40" s="6"/>
      <c r="B40" s="8" t="s">
        <v>3415</v>
      </c>
      <c r="C40" s="732" t="s">
        <v>1204</v>
      </c>
      <c r="D40" s="518" t="s">
        <v>1104</v>
      </c>
      <c r="E40" s="561" t="s">
        <v>1206</v>
      </c>
      <c r="F40" s="25">
        <v>300000000</v>
      </c>
      <c r="G40" s="1003"/>
      <c r="H40" s="561" t="s">
        <v>1206</v>
      </c>
      <c r="I40" s="25">
        <v>360000000</v>
      </c>
    </row>
    <row r="41" spans="1:9" s="13" customFormat="1" ht="25.5">
      <c r="A41" s="6"/>
      <c r="B41" s="8" t="s">
        <v>3416</v>
      </c>
      <c r="C41" s="732" t="s">
        <v>1204</v>
      </c>
      <c r="D41" s="518" t="s">
        <v>1104</v>
      </c>
      <c r="E41" s="561" t="s">
        <v>1206</v>
      </c>
      <c r="F41" s="25">
        <v>250000000</v>
      </c>
      <c r="G41" s="1003"/>
      <c r="H41" s="561" t="s">
        <v>1206</v>
      </c>
      <c r="I41" s="25">
        <v>300000000</v>
      </c>
    </row>
    <row r="42" spans="1:9" s="2" customFormat="1" ht="25.5">
      <c r="A42" s="54"/>
      <c r="B42" s="8" t="s">
        <v>3417</v>
      </c>
      <c r="C42" s="732" t="s">
        <v>1204</v>
      </c>
      <c r="D42" s="518" t="s">
        <v>1104</v>
      </c>
      <c r="E42" s="561" t="s">
        <v>1206</v>
      </c>
      <c r="F42" s="25">
        <v>250000000</v>
      </c>
      <c r="G42" s="1003"/>
      <c r="H42" s="561" t="s">
        <v>1206</v>
      </c>
      <c r="I42" s="25">
        <v>300000000</v>
      </c>
    </row>
    <row r="43" spans="1:9" s="13" customFormat="1" ht="25.5">
      <c r="A43" s="6"/>
      <c r="B43" s="8" t="s">
        <v>3418</v>
      </c>
      <c r="C43" s="732" t="s">
        <v>1204</v>
      </c>
      <c r="D43" s="518" t="s">
        <v>1104</v>
      </c>
      <c r="E43" s="561" t="s">
        <v>1206</v>
      </c>
      <c r="F43" s="25">
        <v>250000000</v>
      </c>
      <c r="G43" s="1003"/>
      <c r="H43" s="561" t="s">
        <v>1206</v>
      </c>
      <c r="I43" s="25">
        <v>300000000</v>
      </c>
    </row>
    <row r="44" spans="1:9" s="13" customFormat="1" ht="25.5">
      <c r="A44" s="6"/>
      <c r="B44" s="732" t="s">
        <v>1171</v>
      </c>
      <c r="C44" s="732" t="s">
        <v>1207</v>
      </c>
      <c r="D44" s="518" t="s">
        <v>1104</v>
      </c>
      <c r="E44" s="561" t="s">
        <v>1208</v>
      </c>
      <c r="F44" s="1005">
        <v>350000000</v>
      </c>
      <c r="G44" s="1003"/>
      <c r="H44" s="561" t="s">
        <v>1208</v>
      </c>
      <c r="I44" s="25">
        <v>360000000</v>
      </c>
    </row>
    <row r="45" spans="1:9" s="13" customFormat="1" ht="25.5">
      <c r="A45" s="6"/>
      <c r="B45" s="732" t="s">
        <v>1172</v>
      </c>
      <c r="C45" s="732" t="s">
        <v>1204</v>
      </c>
      <c r="D45" s="518" t="s">
        <v>1104</v>
      </c>
      <c r="E45" s="561" t="s">
        <v>1206</v>
      </c>
      <c r="F45" s="1005">
        <v>380000000</v>
      </c>
      <c r="G45" s="1003"/>
      <c r="H45" s="561" t="s">
        <v>1206</v>
      </c>
      <c r="I45" s="25">
        <v>420000000</v>
      </c>
    </row>
    <row r="46" spans="1:9" s="13" customFormat="1" ht="25.5">
      <c r="A46" s="6"/>
      <c r="B46" s="732" t="s">
        <v>1173</v>
      </c>
      <c r="C46" s="732" t="s">
        <v>1204</v>
      </c>
      <c r="D46" s="518" t="s">
        <v>1104</v>
      </c>
      <c r="E46" s="561" t="s">
        <v>1206</v>
      </c>
      <c r="F46" s="1005">
        <v>350000000</v>
      </c>
      <c r="G46" s="1003"/>
      <c r="H46" s="561" t="s">
        <v>1206</v>
      </c>
      <c r="I46" s="25">
        <v>456000000</v>
      </c>
    </row>
    <row r="47" spans="1:9" s="13" customFormat="1" ht="25.5">
      <c r="A47" s="6"/>
      <c r="B47" s="732" t="s">
        <v>1174</v>
      </c>
      <c r="C47" s="732" t="s">
        <v>1204</v>
      </c>
      <c r="D47" s="518" t="s">
        <v>1104</v>
      </c>
      <c r="E47" s="561" t="s">
        <v>1206</v>
      </c>
      <c r="F47" s="1005">
        <v>300000000</v>
      </c>
      <c r="G47" s="1003"/>
      <c r="H47" s="561" t="s">
        <v>1206</v>
      </c>
      <c r="I47" s="25">
        <v>420000000</v>
      </c>
    </row>
    <row r="48" spans="1:9" s="13" customFormat="1" ht="25.5">
      <c r="A48" s="6"/>
      <c r="B48" s="732" t="s">
        <v>1175</v>
      </c>
      <c r="C48" s="732" t="s">
        <v>1204</v>
      </c>
      <c r="D48" s="518" t="s">
        <v>1104</v>
      </c>
      <c r="E48" s="561" t="s">
        <v>1206</v>
      </c>
      <c r="F48" s="1005">
        <v>300000000</v>
      </c>
      <c r="G48" s="1003"/>
      <c r="H48" s="561" t="s">
        <v>1206</v>
      </c>
      <c r="I48" s="25">
        <v>360000000</v>
      </c>
    </row>
    <row r="49" spans="1:9" s="13" customFormat="1" ht="25.5">
      <c r="A49" s="6"/>
      <c r="B49" s="732" t="s">
        <v>1176</v>
      </c>
      <c r="C49" s="732" t="s">
        <v>1204</v>
      </c>
      <c r="D49" s="518" t="s">
        <v>1104</v>
      </c>
      <c r="E49" s="561" t="s">
        <v>1206</v>
      </c>
      <c r="F49" s="1005">
        <v>300000000</v>
      </c>
      <c r="G49" s="1003"/>
      <c r="H49" s="561" t="s">
        <v>1206</v>
      </c>
      <c r="I49" s="25">
        <v>360000000</v>
      </c>
    </row>
    <row r="50" spans="1:9" s="13" customFormat="1" ht="25.5">
      <c r="A50" s="6"/>
      <c r="B50" s="732" t="s">
        <v>1177</v>
      </c>
      <c r="C50" s="732" t="s">
        <v>1204</v>
      </c>
      <c r="D50" s="518" t="s">
        <v>1104</v>
      </c>
      <c r="E50" s="561" t="s">
        <v>1206</v>
      </c>
      <c r="F50" s="25">
        <v>300000000</v>
      </c>
      <c r="G50" s="1003"/>
      <c r="H50" s="561" t="s">
        <v>1206</v>
      </c>
      <c r="I50" s="25">
        <v>360000000</v>
      </c>
    </row>
    <row r="51" spans="1:9" s="2" customFormat="1" ht="25.5">
      <c r="A51" s="54">
        <v>7</v>
      </c>
      <c r="B51" s="9" t="s">
        <v>371</v>
      </c>
      <c r="C51" s="9"/>
      <c r="D51" s="54"/>
      <c r="E51" s="28"/>
      <c r="F51" s="269">
        <f>SUM(F52:F60)</f>
        <v>2514023700</v>
      </c>
      <c r="G51" s="273"/>
      <c r="H51" s="28"/>
      <c r="I51" s="269">
        <f>SUM(I52:I60)</f>
        <v>3016828440</v>
      </c>
    </row>
    <row r="52" spans="1:9" s="13" customFormat="1" ht="27" customHeight="1">
      <c r="A52" s="6"/>
      <c r="B52" s="1006" t="s">
        <v>1178</v>
      </c>
      <c r="C52" s="560" t="s">
        <v>1209</v>
      </c>
      <c r="D52" s="518" t="s">
        <v>1104</v>
      </c>
      <c r="E52" s="518" t="s">
        <v>1210</v>
      </c>
      <c r="F52" s="999">
        <v>200000000</v>
      </c>
      <c r="G52" s="1003"/>
      <c r="H52" s="518" t="s">
        <v>1210</v>
      </c>
      <c r="I52" s="25">
        <v>240000000</v>
      </c>
    </row>
    <row r="53" spans="1:9" s="13" customFormat="1">
      <c r="A53" s="6"/>
      <c r="B53" s="1007" t="s">
        <v>1179</v>
      </c>
      <c r="C53" s="560" t="s">
        <v>1211</v>
      </c>
      <c r="D53" s="518" t="s">
        <v>1104</v>
      </c>
      <c r="E53" s="1008" t="s">
        <v>1212</v>
      </c>
      <c r="F53" s="999">
        <v>406325500</v>
      </c>
      <c r="G53" s="1003"/>
      <c r="H53" s="1008" t="s">
        <v>1212</v>
      </c>
      <c r="I53" s="25">
        <v>487590600</v>
      </c>
    </row>
    <row r="54" spans="1:9" s="13" customFormat="1" ht="20.100000000000001" customHeight="1">
      <c r="A54" s="6"/>
      <c r="B54" s="1009" t="s">
        <v>374</v>
      </c>
      <c r="C54" s="560" t="s">
        <v>1213</v>
      </c>
      <c r="D54" s="518" t="s">
        <v>1188</v>
      </c>
      <c r="E54" s="518" t="s">
        <v>1214</v>
      </c>
      <c r="F54" s="999">
        <v>284918200</v>
      </c>
      <c r="G54" s="1003"/>
      <c r="H54" s="518" t="s">
        <v>1214</v>
      </c>
      <c r="I54" s="25">
        <v>341901840</v>
      </c>
    </row>
    <row r="55" spans="1:9" s="13" customFormat="1" ht="24" customHeight="1">
      <c r="A55" s="6"/>
      <c r="B55" s="1007" t="s">
        <v>1180</v>
      </c>
      <c r="C55" s="1010" t="s">
        <v>1215</v>
      </c>
      <c r="D55" s="518" t="s">
        <v>1104</v>
      </c>
      <c r="E55" s="1011" t="s">
        <v>373</v>
      </c>
      <c r="F55" s="999">
        <v>122780000</v>
      </c>
      <c r="G55" s="1003"/>
      <c r="H55" s="1011" t="s">
        <v>373</v>
      </c>
      <c r="I55" s="25">
        <v>147336000</v>
      </c>
    </row>
    <row r="56" spans="1:9" s="13" customFormat="1" ht="26.25" customHeight="1">
      <c r="A56" s="6"/>
      <c r="B56" s="1010" t="s">
        <v>1181</v>
      </c>
      <c r="C56" s="560" t="s">
        <v>1216</v>
      </c>
      <c r="D56" s="518" t="s">
        <v>1188</v>
      </c>
      <c r="E56" s="518" t="s">
        <v>375</v>
      </c>
      <c r="F56" s="999">
        <v>300000000</v>
      </c>
      <c r="G56" s="1003"/>
      <c r="H56" s="518" t="s">
        <v>375</v>
      </c>
      <c r="I56" s="25">
        <v>360000000</v>
      </c>
    </row>
    <row r="57" spans="1:9" s="13" customFormat="1" ht="20.100000000000001" customHeight="1">
      <c r="A57" s="6"/>
      <c r="B57" s="1012" t="s">
        <v>372</v>
      </c>
      <c r="C57" s="1007" t="s">
        <v>1217</v>
      </c>
      <c r="D57" s="518" t="s">
        <v>1104</v>
      </c>
      <c r="E57" s="1008" t="s">
        <v>1218</v>
      </c>
      <c r="F57" s="999">
        <v>350000000</v>
      </c>
      <c r="G57" s="1003"/>
      <c r="H57" s="1008" t="s">
        <v>1218</v>
      </c>
      <c r="I57" s="25">
        <v>420000000</v>
      </c>
    </row>
    <row r="58" spans="1:9" s="13" customFormat="1" ht="25.5">
      <c r="A58" s="6"/>
      <c r="B58" s="732" t="s">
        <v>1182</v>
      </c>
      <c r="C58" s="732" t="s">
        <v>1219</v>
      </c>
      <c r="D58" s="518" t="s">
        <v>1104</v>
      </c>
      <c r="E58" s="561" t="s">
        <v>377</v>
      </c>
      <c r="F58" s="1013">
        <v>200000000</v>
      </c>
      <c r="G58" s="1003"/>
      <c r="H58" s="561" t="s">
        <v>377</v>
      </c>
      <c r="I58" s="25">
        <v>240000000</v>
      </c>
    </row>
    <row r="59" spans="1:9" s="2" customFormat="1" ht="20.100000000000001" customHeight="1">
      <c r="A59" s="54"/>
      <c r="B59" s="1012" t="s">
        <v>376</v>
      </c>
      <c r="C59" s="1006" t="s">
        <v>1220</v>
      </c>
      <c r="D59" s="518" t="s">
        <v>1188</v>
      </c>
      <c r="E59" s="1008" t="s">
        <v>1221</v>
      </c>
      <c r="F59" s="999">
        <v>200000000</v>
      </c>
      <c r="G59" s="1003"/>
      <c r="H59" s="1008" t="s">
        <v>1221</v>
      </c>
      <c r="I59" s="25">
        <v>240000000</v>
      </c>
    </row>
    <row r="60" spans="1:9" s="13" customFormat="1" ht="26.25" customHeight="1">
      <c r="A60" s="6"/>
      <c r="B60" s="1014" t="s">
        <v>1183</v>
      </c>
      <c r="C60" s="1014" t="s">
        <v>1222</v>
      </c>
      <c r="D60" s="1015" t="s">
        <v>1223</v>
      </c>
      <c r="E60" s="1016" t="s">
        <v>1224</v>
      </c>
      <c r="F60" s="1017">
        <v>450000000</v>
      </c>
      <c r="G60" s="1003"/>
      <c r="H60" s="1016" t="s">
        <v>1224</v>
      </c>
      <c r="I60" s="25">
        <v>540000000</v>
      </c>
    </row>
    <row r="61" spans="1:9" s="2" customFormat="1" ht="20.100000000000001" customHeight="1">
      <c r="A61" s="54">
        <v>8</v>
      </c>
      <c r="B61" s="9" t="s">
        <v>378</v>
      </c>
      <c r="C61" s="9"/>
      <c r="D61" s="54"/>
      <c r="E61" s="28"/>
      <c r="F61" s="269">
        <f>SUM(F62:F65)</f>
        <v>8658000000</v>
      </c>
      <c r="G61" s="273"/>
      <c r="H61" s="1018"/>
      <c r="I61" s="269">
        <f>SUM(I62:I65)</f>
        <v>10389600000</v>
      </c>
    </row>
    <row r="62" spans="1:9" s="13" customFormat="1" ht="20.100000000000001" customHeight="1">
      <c r="A62" s="6"/>
      <c r="B62" s="1019" t="s">
        <v>1184</v>
      </c>
      <c r="C62" s="1019" t="s">
        <v>1225</v>
      </c>
      <c r="D62" s="1020" t="s">
        <v>1104</v>
      </c>
      <c r="E62" s="1021" t="s">
        <v>1226</v>
      </c>
      <c r="F62" s="1022">
        <v>7408000000</v>
      </c>
      <c r="G62" s="1003"/>
      <c r="H62" s="1021" t="s">
        <v>1226</v>
      </c>
      <c r="I62" s="25">
        <v>8889600000</v>
      </c>
    </row>
    <row r="63" spans="1:9" s="13" customFormat="1" ht="27" customHeight="1">
      <c r="A63" s="6"/>
      <c r="B63" s="1019" t="s">
        <v>1185</v>
      </c>
      <c r="C63" s="1019" t="s">
        <v>1227</v>
      </c>
      <c r="D63" s="1019" t="s">
        <v>1188</v>
      </c>
      <c r="E63" s="1021" t="s">
        <v>1228</v>
      </c>
      <c r="F63" s="1022">
        <v>550000000</v>
      </c>
      <c r="G63" s="1003"/>
      <c r="H63" s="1021" t="s">
        <v>1228</v>
      </c>
      <c r="I63" s="25">
        <v>660000000</v>
      </c>
    </row>
    <row r="64" spans="1:9" s="13" customFormat="1" ht="28.5" customHeight="1">
      <c r="A64" s="6"/>
      <c r="B64" s="1019" t="s">
        <v>1186</v>
      </c>
      <c r="C64" s="1019" t="s">
        <v>1229</v>
      </c>
      <c r="D64" s="1020" t="s">
        <v>1104</v>
      </c>
      <c r="E64" s="1021" t="s">
        <v>1230</v>
      </c>
      <c r="F64" s="1022">
        <v>550000000</v>
      </c>
      <c r="G64" s="1003"/>
      <c r="H64" s="1021" t="s">
        <v>1230</v>
      </c>
      <c r="I64" s="25">
        <v>660000000</v>
      </c>
    </row>
    <row r="65" spans="1:9" s="13" customFormat="1">
      <c r="A65" s="6"/>
      <c r="B65" s="1019" t="s">
        <v>1187</v>
      </c>
      <c r="C65" s="1019" t="s">
        <v>1231</v>
      </c>
      <c r="D65" s="1020" t="s">
        <v>1223</v>
      </c>
      <c r="E65" s="1021" t="s">
        <v>1232</v>
      </c>
      <c r="F65" s="1022">
        <v>150000000</v>
      </c>
      <c r="G65" s="1003"/>
      <c r="H65" s="1021" t="s">
        <v>1232</v>
      </c>
      <c r="I65" s="25">
        <v>180000000</v>
      </c>
    </row>
    <row r="66" spans="1:9" s="13" customFormat="1" ht="18" customHeight="1">
      <c r="A66" s="2114" t="s">
        <v>9</v>
      </c>
      <c r="B66" s="2115"/>
      <c r="C66" s="2115"/>
      <c r="D66" s="2115"/>
      <c r="E66" s="2116"/>
      <c r="F66" s="11">
        <f>F61+F51+F38+F35+F33+F31+F19+F8</f>
        <v>17968194713</v>
      </c>
      <c r="G66" s="23"/>
      <c r="H66" s="24"/>
      <c r="I66" s="11">
        <f>I61+I51+I38+I35+I33+I31+I19+I8</f>
        <v>21561833756</v>
      </c>
    </row>
    <row r="67" spans="1:9" s="13" customFormat="1">
      <c r="E67" s="16"/>
    </row>
    <row r="68" spans="1:9" s="13" customFormat="1">
      <c r="E68" s="16"/>
    </row>
    <row r="69" spans="1:9" s="13" customFormat="1">
      <c r="E69" s="16"/>
    </row>
    <row r="70" spans="1:9" s="13" customFormat="1">
      <c r="E70" s="16"/>
    </row>
  </sheetData>
  <mergeCells count="7">
    <mergeCell ref="G3:G4"/>
    <mergeCell ref="H3:I3"/>
    <mergeCell ref="A66:E66"/>
    <mergeCell ref="A3:A4"/>
    <mergeCell ref="B3:B4"/>
    <mergeCell ref="C3:C4"/>
    <mergeCell ref="D3:F3"/>
  </mergeCells>
  <pageMargins left="0.78740157480314965" right="0.78740157480314965" top="0.98425196850393704" bottom="0.78740157480314965" header="0.31496062992125984" footer="0.31496062992125984"/>
  <pageSetup paperSize="10000" scale="65" orientation="landscape" horizontalDpi="4294967292" verticalDpi="0" r:id="rId1"/>
  <headerFooter>
    <oddFooter>&amp;L&amp;"-,Bold"&amp;12&amp;K03-024&amp;N RKPD Prov. Jambi Tahun 2019</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A2BD90-5D47-45DF-AE80-8BAE7FC44DF4}">
  <sheetPr>
    <tabColor rgb="FF00B050"/>
  </sheetPr>
  <dimension ref="A1:I71"/>
  <sheetViews>
    <sheetView topLeftCell="A48" zoomScale="80" zoomScaleNormal="80" zoomScalePageLayoutView="85" workbookViewId="0">
      <selection activeCell="A3" sqref="A3:F66"/>
    </sheetView>
  </sheetViews>
  <sheetFormatPr defaultColWidth="8.85546875" defaultRowHeight="12.75"/>
  <cols>
    <col min="1" max="1" width="6.28515625" style="1" customWidth="1"/>
    <col min="2" max="2" width="48.7109375" style="1" customWidth="1"/>
    <col min="3" max="3" width="37.85546875" style="1" customWidth="1"/>
    <col min="4" max="4" width="18.7109375" style="1" customWidth="1"/>
    <col min="5" max="5" width="18.7109375" style="14" customWidth="1"/>
    <col min="6" max="6" width="26.7109375" style="1" customWidth="1"/>
    <col min="7" max="7" width="20.7109375" style="1" customWidth="1"/>
    <col min="8" max="8" width="18.7109375" style="17" customWidth="1"/>
    <col min="9" max="9" width="26.7109375" style="1" customWidth="1"/>
    <col min="10" max="16384" width="8.85546875" style="1"/>
  </cols>
  <sheetData>
    <row r="1" spans="1:9" ht="15.75">
      <c r="A1" s="4" t="s">
        <v>718</v>
      </c>
      <c r="B1" s="4"/>
      <c r="C1" s="4"/>
    </row>
    <row r="3" spans="1:9" ht="18.600000000000001" customHeight="1">
      <c r="A3" s="2096" t="s">
        <v>0</v>
      </c>
      <c r="B3" s="2097" t="s">
        <v>1</v>
      </c>
      <c r="C3" s="2097" t="s">
        <v>2</v>
      </c>
      <c r="D3" s="2096" t="s">
        <v>605</v>
      </c>
      <c r="E3" s="2096"/>
      <c r="F3" s="2096"/>
      <c r="G3" s="2097" t="s">
        <v>6</v>
      </c>
      <c r="H3" s="2097" t="s">
        <v>606</v>
      </c>
      <c r="I3" s="2097"/>
    </row>
    <row r="4" spans="1:9" ht="32.1" customHeight="1">
      <c r="A4" s="2096"/>
      <c r="B4" s="2097"/>
      <c r="C4" s="2097"/>
      <c r="D4" s="421" t="s">
        <v>3</v>
      </c>
      <c r="E4" s="53" t="s">
        <v>4</v>
      </c>
      <c r="F4" s="422" t="s">
        <v>5</v>
      </c>
      <c r="G4" s="2097"/>
      <c r="H4" s="53" t="s">
        <v>4</v>
      </c>
      <c r="I4" s="422" t="s">
        <v>5</v>
      </c>
    </row>
    <row r="5" spans="1:9" s="17" customFormat="1">
      <c r="A5" s="15">
        <v>1</v>
      </c>
      <c r="B5" s="15">
        <f>A5+1</f>
        <v>2</v>
      </c>
      <c r="C5" s="15">
        <f t="shared" ref="C5:I5" si="0">B5+1</f>
        <v>3</v>
      </c>
      <c r="D5" s="15">
        <f t="shared" si="0"/>
        <v>4</v>
      </c>
      <c r="E5" s="15">
        <f t="shared" si="0"/>
        <v>5</v>
      </c>
      <c r="F5" s="15">
        <f t="shared" si="0"/>
        <v>6</v>
      </c>
      <c r="G5" s="15">
        <f t="shared" si="0"/>
        <v>7</v>
      </c>
      <c r="H5" s="15">
        <f t="shared" si="0"/>
        <v>8</v>
      </c>
      <c r="I5" s="15">
        <f t="shared" si="0"/>
        <v>9</v>
      </c>
    </row>
    <row r="6" spans="1:9" s="13" customFormat="1" ht="18" customHeight="1">
      <c r="A6" s="6"/>
      <c r="B6" s="6"/>
      <c r="C6" s="6"/>
      <c r="D6" s="6"/>
      <c r="E6" s="7"/>
      <c r="F6" s="6"/>
      <c r="G6" s="6"/>
      <c r="H6" s="6"/>
      <c r="I6" s="6"/>
    </row>
    <row r="7" spans="1:9" s="13" customFormat="1" ht="18" customHeight="1">
      <c r="A7" s="19" t="s">
        <v>3419</v>
      </c>
      <c r="B7" s="20"/>
      <c r="C7" s="20"/>
      <c r="D7" s="20"/>
      <c r="E7" s="21"/>
      <c r="F7" s="20"/>
      <c r="G7" s="20"/>
      <c r="H7" s="20"/>
      <c r="I7" s="22"/>
    </row>
    <row r="8" spans="1:9" s="2" customFormat="1" ht="25.5">
      <c r="A8" s="54">
        <v>1</v>
      </c>
      <c r="B8" s="9" t="s">
        <v>3198</v>
      </c>
      <c r="C8" s="9" t="s">
        <v>3420</v>
      </c>
      <c r="D8" s="54"/>
      <c r="E8" s="28"/>
      <c r="F8" s="269">
        <f>SUM(F9:F18)</f>
        <v>6727937458</v>
      </c>
      <c r="G8" s="18"/>
      <c r="H8" s="28"/>
      <c r="I8" s="269">
        <f>SUM(I9:I18)</f>
        <v>10066284418.170002</v>
      </c>
    </row>
    <row r="9" spans="1:9" s="13" customFormat="1" ht="25.5">
      <c r="A9" s="7"/>
      <c r="B9" s="8" t="s">
        <v>3421</v>
      </c>
      <c r="C9" s="30" t="s">
        <v>3422</v>
      </c>
      <c r="D9" s="12" t="s">
        <v>2877</v>
      </c>
      <c r="E9" s="12" t="s">
        <v>3423</v>
      </c>
      <c r="F9" s="1023">
        <v>91000000</v>
      </c>
      <c r="G9" s="8"/>
      <c r="H9" s="12" t="s">
        <v>3424</v>
      </c>
      <c r="I9" s="511">
        <v>106458170</v>
      </c>
    </row>
    <row r="10" spans="1:9" s="13" customFormat="1" ht="20.100000000000001" customHeight="1">
      <c r="A10" s="7"/>
      <c r="B10" s="8" t="s">
        <v>3425</v>
      </c>
      <c r="C10" s="30" t="s">
        <v>3426</v>
      </c>
      <c r="D10" s="12" t="s">
        <v>2877</v>
      </c>
      <c r="E10" s="12" t="s">
        <v>3423</v>
      </c>
      <c r="F10" s="1024">
        <v>2885578224</v>
      </c>
      <c r="G10" s="8"/>
      <c r="H10" s="12" t="s">
        <v>3424</v>
      </c>
      <c r="I10" s="511">
        <v>3177097000</v>
      </c>
    </row>
    <row r="11" spans="1:9" s="13" customFormat="1" ht="25.5">
      <c r="A11" s="7"/>
      <c r="B11" s="8" t="s">
        <v>1518</v>
      </c>
      <c r="C11" s="30" t="s">
        <v>3427</v>
      </c>
      <c r="D11" s="12" t="s">
        <v>2877</v>
      </c>
      <c r="E11" s="12" t="s">
        <v>3423</v>
      </c>
      <c r="F11" s="1024">
        <v>544845550</v>
      </c>
      <c r="G11" s="8"/>
      <c r="H11" s="12" t="s">
        <v>3423</v>
      </c>
      <c r="I11" s="511">
        <v>474015698.31</v>
      </c>
    </row>
    <row r="12" spans="1:9" s="13" customFormat="1" ht="20.100000000000001" customHeight="1">
      <c r="A12" s="7"/>
      <c r="B12" s="8" t="s">
        <v>3002</v>
      </c>
      <c r="C12" s="30" t="s">
        <v>3428</v>
      </c>
      <c r="D12" s="12" t="s">
        <v>2877</v>
      </c>
      <c r="E12" s="12" t="s">
        <v>3423</v>
      </c>
      <c r="F12" s="1024">
        <v>275309400</v>
      </c>
      <c r="G12" s="8"/>
      <c r="H12" s="12" t="s">
        <v>3423</v>
      </c>
      <c r="I12" s="511">
        <v>684305616.74000001</v>
      </c>
    </row>
    <row r="13" spans="1:9" s="13" customFormat="1" ht="25.5">
      <c r="A13" s="7"/>
      <c r="B13" s="8" t="s">
        <v>3429</v>
      </c>
      <c r="C13" s="30" t="s">
        <v>3430</v>
      </c>
      <c r="D13" s="12" t="s">
        <v>2877</v>
      </c>
      <c r="E13" s="12" t="s">
        <v>3423</v>
      </c>
      <c r="F13" s="1024">
        <v>522670584</v>
      </c>
      <c r="G13" s="8"/>
      <c r="H13" s="12" t="s">
        <v>3423</v>
      </c>
      <c r="I13" s="511">
        <v>1231122657.0899999</v>
      </c>
    </row>
    <row r="14" spans="1:9" s="13" customFormat="1" ht="20.100000000000001" customHeight="1">
      <c r="A14" s="7"/>
      <c r="B14" s="8" t="s">
        <v>3431</v>
      </c>
      <c r="C14" s="30" t="s">
        <v>3432</v>
      </c>
      <c r="D14" s="12" t="s">
        <v>2877</v>
      </c>
      <c r="E14" s="12" t="s">
        <v>3423</v>
      </c>
      <c r="F14" s="1024">
        <v>1169758000</v>
      </c>
      <c r="G14" s="8"/>
      <c r="H14" s="12" t="s">
        <v>3423</v>
      </c>
      <c r="I14" s="511">
        <v>1992048979.5599999</v>
      </c>
    </row>
    <row r="15" spans="1:9" s="13" customFormat="1" ht="25.5">
      <c r="A15" s="7"/>
      <c r="B15" s="8" t="s">
        <v>3433</v>
      </c>
      <c r="C15" s="30" t="s">
        <v>3434</v>
      </c>
      <c r="D15" s="12" t="s">
        <v>2877</v>
      </c>
      <c r="E15" s="12" t="s">
        <v>3423</v>
      </c>
      <c r="F15" s="1024">
        <v>108615700</v>
      </c>
      <c r="G15" s="8"/>
      <c r="H15" s="12" t="s">
        <v>3423</v>
      </c>
      <c r="I15" s="511">
        <v>73205000</v>
      </c>
    </row>
    <row r="16" spans="1:9" s="13" customFormat="1" ht="20.100000000000001" customHeight="1">
      <c r="A16" s="6"/>
      <c r="B16" s="8" t="s">
        <v>3435</v>
      </c>
      <c r="C16" s="30" t="s">
        <v>3436</v>
      </c>
      <c r="D16" s="12" t="s">
        <v>2877</v>
      </c>
      <c r="E16" s="12" t="s">
        <v>3423</v>
      </c>
      <c r="F16" s="1024">
        <v>30360000</v>
      </c>
      <c r="G16" s="8"/>
      <c r="H16" s="12"/>
      <c r="I16" s="511">
        <v>40409160</v>
      </c>
    </row>
    <row r="17" spans="1:9" s="13" customFormat="1" ht="20.100000000000001" customHeight="1">
      <c r="A17" s="6"/>
      <c r="B17" s="8" t="s">
        <v>1537</v>
      </c>
      <c r="C17" s="30" t="s">
        <v>3437</v>
      </c>
      <c r="D17" s="12" t="s">
        <v>2877</v>
      </c>
      <c r="E17" s="12" t="s">
        <v>3423</v>
      </c>
      <c r="F17" s="1024">
        <v>199800000</v>
      </c>
      <c r="G17" s="8"/>
      <c r="H17" s="12" t="s">
        <v>3423</v>
      </c>
      <c r="I17" s="511">
        <v>326430904.47000003</v>
      </c>
    </row>
    <row r="18" spans="1:9" s="13" customFormat="1" ht="25.5">
      <c r="A18" s="6"/>
      <c r="B18" s="8" t="s">
        <v>1886</v>
      </c>
      <c r="C18" s="30" t="s">
        <v>3438</v>
      </c>
      <c r="D18" s="12" t="s">
        <v>2877</v>
      </c>
      <c r="E18" s="12" t="s">
        <v>3423</v>
      </c>
      <c r="F18" s="1024">
        <v>900000000</v>
      </c>
      <c r="G18" s="8"/>
      <c r="H18" s="12" t="s">
        <v>3423</v>
      </c>
      <c r="I18" s="511">
        <v>1961191232</v>
      </c>
    </row>
    <row r="19" spans="1:9" s="2" customFormat="1" ht="25.5">
      <c r="A19" s="54">
        <v>2</v>
      </c>
      <c r="B19" s="9" t="s">
        <v>3439</v>
      </c>
      <c r="C19" s="9" t="s">
        <v>3440</v>
      </c>
      <c r="D19" s="54"/>
      <c r="E19" s="250"/>
      <c r="F19" s="251">
        <f>SUM(F20:F25)</f>
        <v>19707262326</v>
      </c>
      <c r="G19" s="54"/>
      <c r="H19" s="29"/>
      <c r="I19" s="251">
        <f>SUM(I20:I25)</f>
        <v>12955118640.85</v>
      </c>
    </row>
    <row r="20" spans="1:9" s="2" customFormat="1" ht="16.5">
      <c r="A20" s="54"/>
      <c r="B20" s="444" t="s">
        <v>3441</v>
      </c>
      <c r="C20" s="10" t="s">
        <v>3442</v>
      </c>
      <c r="D20" s="7" t="s">
        <v>8</v>
      </c>
      <c r="E20" s="270"/>
      <c r="F20" s="1025">
        <v>3100000000</v>
      </c>
      <c r="G20" s="54"/>
      <c r="H20" s="29"/>
      <c r="I20" s="1026">
        <v>0</v>
      </c>
    </row>
    <row r="21" spans="1:9" s="13" customFormat="1" ht="25.5">
      <c r="A21" s="7"/>
      <c r="B21" s="444" t="s">
        <v>1380</v>
      </c>
      <c r="C21" s="10" t="s">
        <v>3443</v>
      </c>
      <c r="D21" s="7" t="s">
        <v>8</v>
      </c>
      <c r="E21" s="270"/>
      <c r="F21" s="1024">
        <v>7475000000</v>
      </c>
      <c r="G21" s="270"/>
      <c r="H21" s="270">
        <v>0</v>
      </c>
      <c r="I21" s="270">
        <v>798600000</v>
      </c>
    </row>
    <row r="22" spans="1:9" s="13" customFormat="1" ht="25.5">
      <c r="A22" s="6"/>
      <c r="B22" s="444" t="s">
        <v>239</v>
      </c>
      <c r="C22" s="10" t="s">
        <v>3444</v>
      </c>
      <c r="D22" s="7" t="s">
        <v>8</v>
      </c>
      <c r="E22" s="270"/>
      <c r="F22" s="1027">
        <v>5485036816</v>
      </c>
      <c r="G22" s="270"/>
      <c r="H22" s="270">
        <v>0</v>
      </c>
      <c r="I22" s="270">
        <v>6051653641.75</v>
      </c>
    </row>
    <row r="23" spans="1:9" s="13" customFormat="1" ht="25.5">
      <c r="A23" s="6"/>
      <c r="B23" s="8" t="s">
        <v>3445</v>
      </c>
      <c r="C23" s="10" t="s">
        <v>3446</v>
      </c>
      <c r="D23" s="7" t="s">
        <v>8</v>
      </c>
      <c r="E23" s="270"/>
      <c r="F23" s="1024">
        <v>1210181600</v>
      </c>
      <c r="G23" s="270"/>
      <c r="H23" s="270">
        <v>0</v>
      </c>
      <c r="I23" s="270">
        <v>2058335420</v>
      </c>
    </row>
    <row r="24" spans="1:9" s="13" customFormat="1" ht="20.100000000000001" customHeight="1">
      <c r="A24" s="6"/>
      <c r="B24" s="444" t="s">
        <v>3447</v>
      </c>
      <c r="C24" s="10" t="s">
        <v>3448</v>
      </c>
      <c r="D24" s="7" t="s">
        <v>8</v>
      </c>
      <c r="E24" s="270"/>
      <c r="F24" s="1024">
        <v>433250000</v>
      </c>
      <c r="G24" s="270"/>
      <c r="H24" s="270">
        <v>0</v>
      </c>
      <c r="I24" s="270">
        <v>678012375</v>
      </c>
    </row>
    <row r="25" spans="1:9" s="13" customFormat="1" ht="20.100000000000001" customHeight="1">
      <c r="A25" s="6"/>
      <c r="B25" s="444" t="s">
        <v>3449</v>
      </c>
      <c r="C25" s="10" t="s">
        <v>3450</v>
      </c>
      <c r="D25" s="7" t="s">
        <v>8</v>
      </c>
      <c r="E25" s="270"/>
      <c r="F25" s="1024">
        <v>2003793910</v>
      </c>
      <c r="G25" s="270"/>
      <c r="H25" s="270">
        <v>0</v>
      </c>
      <c r="I25" s="270">
        <v>3368517204.0999999</v>
      </c>
    </row>
    <row r="26" spans="1:9" s="2" customFormat="1" ht="25.5">
      <c r="A26" s="54">
        <v>3</v>
      </c>
      <c r="B26" s="9" t="s">
        <v>215</v>
      </c>
      <c r="C26" s="9" t="s">
        <v>3451</v>
      </c>
      <c r="D26" s="54"/>
      <c r="E26" s="252"/>
      <c r="F26" s="269">
        <f>SUM(F27)</f>
        <v>186000000</v>
      </c>
      <c r="G26" s="3"/>
      <c r="H26" s="28"/>
      <c r="I26" s="269">
        <f>SUM(I27)</f>
        <v>134697200</v>
      </c>
    </row>
    <row r="27" spans="1:9" s="13" customFormat="1" ht="38.25">
      <c r="A27" s="7"/>
      <c r="B27" s="8" t="s">
        <v>3452</v>
      </c>
      <c r="C27" s="30" t="s">
        <v>3453</v>
      </c>
      <c r="D27" s="7" t="s">
        <v>8</v>
      </c>
      <c r="E27" s="1028" t="s">
        <v>3454</v>
      </c>
      <c r="F27" s="1024">
        <v>186000000</v>
      </c>
      <c r="G27" s="270"/>
      <c r="H27" s="270">
        <v>0</v>
      </c>
      <c r="I27" s="270">
        <v>134697200</v>
      </c>
    </row>
    <row r="28" spans="1:9" s="2" customFormat="1" ht="38.25">
      <c r="A28" s="54">
        <v>4</v>
      </c>
      <c r="B28" s="9" t="s">
        <v>3455</v>
      </c>
      <c r="C28" s="9" t="s">
        <v>3456</v>
      </c>
      <c r="D28" s="54"/>
      <c r="E28" s="252"/>
      <c r="F28" s="269">
        <f>SUM(F29)</f>
        <v>133190092</v>
      </c>
      <c r="G28" s="18"/>
      <c r="H28" s="28"/>
      <c r="I28" s="269">
        <f>SUM(I29)</f>
        <v>248897000</v>
      </c>
    </row>
    <row r="29" spans="1:9" s="13" customFormat="1" ht="20.100000000000001" customHeight="1">
      <c r="A29" s="6"/>
      <c r="B29" s="8" t="s">
        <v>342</v>
      </c>
      <c r="C29" s="30" t="s">
        <v>3457</v>
      </c>
      <c r="D29" s="7" t="s">
        <v>8</v>
      </c>
      <c r="E29" s="247"/>
      <c r="F29" s="1024">
        <v>133190092</v>
      </c>
      <c r="G29" s="31"/>
      <c r="H29" s="31"/>
      <c r="I29" s="31">
        <v>248897000</v>
      </c>
    </row>
    <row r="30" spans="1:9" s="2" customFormat="1" ht="25.5">
      <c r="A30" s="54">
        <v>5</v>
      </c>
      <c r="B30" s="9" t="s">
        <v>3458</v>
      </c>
      <c r="C30" s="9" t="s">
        <v>3459</v>
      </c>
      <c r="D30" s="54"/>
      <c r="E30" s="252"/>
      <c r="F30" s="269">
        <f>SUM(F31:F32)</f>
        <v>226475000</v>
      </c>
      <c r="G30" s="18"/>
      <c r="H30" s="28"/>
      <c r="I30" s="269">
        <f>SUM(I31:I32)</f>
        <v>299948852</v>
      </c>
    </row>
    <row r="31" spans="1:9" s="13" customFormat="1" ht="25.5">
      <c r="A31" s="7"/>
      <c r="B31" s="8" t="s">
        <v>3460</v>
      </c>
      <c r="C31" s="8" t="s">
        <v>3461</v>
      </c>
      <c r="D31" s="7" t="s">
        <v>8</v>
      </c>
      <c r="E31" s="248"/>
      <c r="F31" s="1024">
        <v>107391000</v>
      </c>
      <c r="G31" s="31"/>
      <c r="H31" s="31"/>
      <c r="I31" s="31">
        <v>180864852</v>
      </c>
    </row>
    <row r="32" spans="1:9" s="13" customFormat="1" ht="16.5">
      <c r="A32" s="7"/>
      <c r="B32" s="8" t="s">
        <v>3462</v>
      </c>
      <c r="C32" s="8"/>
      <c r="D32" s="7" t="s">
        <v>8</v>
      </c>
      <c r="E32" s="248"/>
      <c r="F32" s="1025">
        <v>119084000</v>
      </c>
      <c r="G32" s="31"/>
      <c r="H32" s="31"/>
      <c r="I32" s="1029">
        <v>119084000</v>
      </c>
    </row>
    <row r="33" spans="1:9" s="2" customFormat="1" ht="38.25">
      <c r="A33" s="54">
        <v>6</v>
      </c>
      <c r="B33" s="9" t="s">
        <v>3463</v>
      </c>
      <c r="C33" s="9" t="s">
        <v>3464</v>
      </c>
      <c r="D33" s="7" t="s">
        <v>8</v>
      </c>
      <c r="E33" s="273"/>
      <c r="F33" s="1018">
        <f>SUM(F34:F62)</f>
        <v>18379672824</v>
      </c>
      <c r="G33" s="273"/>
      <c r="H33" s="273"/>
      <c r="I33" s="1018">
        <f>SUM(I34:I62)</f>
        <v>24525784092</v>
      </c>
    </row>
    <row r="34" spans="1:9" s="13" customFormat="1" ht="25.5">
      <c r="A34" s="6"/>
      <c r="B34" s="8" t="s">
        <v>3465</v>
      </c>
      <c r="C34" s="10" t="s">
        <v>3466</v>
      </c>
      <c r="D34" s="7" t="s">
        <v>8</v>
      </c>
      <c r="E34" s="1003" t="s">
        <v>3467</v>
      </c>
      <c r="F34" s="1030">
        <v>0</v>
      </c>
      <c r="G34" s="1003"/>
      <c r="H34" s="1003"/>
      <c r="I34" s="1031">
        <v>423354000</v>
      </c>
    </row>
    <row r="35" spans="1:9" s="13" customFormat="1" ht="38.25">
      <c r="A35" s="6"/>
      <c r="B35" s="8" t="s">
        <v>3468</v>
      </c>
      <c r="C35" s="10" t="s">
        <v>3469</v>
      </c>
      <c r="D35" s="7" t="s">
        <v>8</v>
      </c>
      <c r="E35" s="1003" t="s">
        <v>3470</v>
      </c>
      <c r="F35" s="1024">
        <v>3583000000</v>
      </c>
      <c r="G35" s="1003"/>
      <c r="H35" s="1003"/>
      <c r="I35" s="1030">
        <v>3378450603</v>
      </c>
    </row>
    <row r="36" spans="1:9" s="13" customFormat="1" ht="25.5">
      <c r="A36" s="6"/>
      <c r="B36" s="8" t="s">
        <v>3471</v>
      </c>
      <c r="C36" s="10" t="s">
        <v>3472</v>
      </c>
      <c r="D36" s="7" t="s">
        <v>8</v>
      </c>
      <c r="E36" s="1003" t="s">
        <v>3473</v>
      </c>
      <c r="F36" s="1024">
        <v>333042000</v>
      </c>
      <c r="G36" s="1003"/>
      <c r="H36" s="1003"/>
      <c r="I36" s="1030">
        <v>931700000</v>
      </c>
    </row>
    <row r="37" spans="1:9" s="13" customFormat="1" ht="25.5">
      <c r="A37" s="6"/>
      <c r="B37" s="8" t="s">
        <v>3474</v>
      </c>
      <c r="C37" s="10" t="s">
        <v>3475</v>
      </c>
      <c r="D37" s="7" t="s">
        <v>8</v>
      </c>
      <c r="E37" s="1003" t="s">
        <v>3476</v>
      </c>
      <c r="F37" s="1024">
        <v>704610978</v>
      </c>
      <c r="G37" s="1003"/>
      <c r="H37" s="1003"/>
      <c r="I37" s="1030">
        <v>843278118</v>
      </c>
    </row>
    <row r="38" spans="1:9" s="13" customFormat="1" ht="25.5">
      <c r="A38" s="6"/>
      <c r="B38" s="8" t="s">
        <v>3477</v>
      </c>
      <c r="C38" s="10" t="s">
        <v>3478</v>
      </c>
      <c r="D38" s="7" t="s">
        <v>8</v>
      </c>
      <c r="E38" s="1003" t="s">
        <v>3479</v>
      </c>
      <c r="F38" s="1024">
        <v>439043448</v>
      </c>
      <c r="G38" s="1003"/>
      <c r="H38" s="1003"/>
      <c r="I38" s="1030">
        <v>1010362880</v>
      </c>
    </row>
    <row r="39" spans="1:9" s="13" customFormat="1" ht="25.5">
      <c r="A39" s="6"/>
      <c r="B39" s="8" t="s">
        <v>3480</v>
      </c>
      <c r="C39" s="10" t="s">
        <v>3481</v>
      </c>
      <c r="D39" s="7" t="s">
        <v>8</v>
      </c>
      <c r="E39" s="1003" t="s">
        <v>3482</v>
      </c>
      <c r="F39" s="1024">
        <v>142777600</v>
      </c>
      <c r="G39" s="1003"/>
      <c r="H39" s="1003"/>
      <c r="I39" s="1030">
        <v>301043308</v>
      </c>
    </row>
    <row r="40" spans="1:9" s="13" customFormat="1" ht="25.5">
      <c r="A40" s="6"/>
      <c r="B40" s="8" t="s">
        <v>3483</v>
      </c>
      <c r="C40" s="10" t="s">
        <v>3484</v>
      </c>
      <c r="D40" s="7" t="s">
        <v>8</v>
      </c>
      <c r="E40" s="1003" t="s">
        <v>3424</v>
      </c>
      <c r="F40" s="1024">
        <v>482003050</v>
      </c>
      <c r="G40" s="1003"/>
      <c r="H40" s="1003"/>
      <c r="I40" s="1030">
        <v>596818149</v>
      </c>
    </row>
    <row r="41" spans="1:9" s="13" customFormat="1" ht="25.5">
      <c r="A41" s="6"/>
      <c r="B41" s="8" t="s">
        <v>3485</v>
      </c>
      <c r="C41" s="10" t="s">
        <v>3486</v>
      </c>
      <c r="D41" s="7" t="s">
        <v>8</v>
      </c>
      <c r="E41" s="1003" t="s">
        <v>3424</v>
      </c>
      <c r="F41" s="1024">
        <v>164418500</v>
      </c>
      <c r="G41" s="1003"/>
      <c r="H41" s="1003"/>
      <c r="I41" s="1030">
        <v>300000000</v>
      </c>
    </row>
    <row r="42" spans="1:9" s="13" customFormat="1" ht="38.25">
      <c r="A42" s="6"/>
      <c r="B42" s="8" t="s">
        <v>3487</v>
      </c>
      <c r="C42" s="10" t="s">
        <v>3488</v>
      </c>
      <c r="D42" s="7" t="s">
        <v>8</v>
      </c>
      <c r="E42" s="1003" t="s">
        <v>3424</v>
      </c>
      <c r="F42" s="1024">
        <v>353442850</v>
      </c>
      <c r="G42" s="1003"/>
      <c r="H42" s="1003"/>
      <c r="I42" s="1030">
        <v>3174042328</v>
      </c>
    </row>
    <row r="43" spans="1:9" s="13" customFormat="1" ht="51">
      <c r="A43" s="6"/>
      <c r="B43" s="8" t="s">
        <v>3489</v>
      </c>
      <c r="C43" s="10" t="s">
        <v>3490</v>
      </c>
      <c r="D43" s="7" t="s">
        <v>8</v>
      </c>
      <c r="E43" s="1003" t="s">
        <v>3491</v>
      </c>
      <c r="F43" s="1024">
        <v>6711584000</v>
      </c>
      <c r="G43" s="1003"/>
      <c r="H43" s="1003"/>
      <c r="I43" s="1030">
        <v>6319783500</v>
      </c>
    </row>
    <row r="44" spans="1:9" s="2" customFormat="1" ht="63.75">
      <c r="A44" s="54"/>
      <c r="B44" s="8" t="s">
        <v>3492</v>
      </c>
      <c r="C44" s="10" t="s">
        <v>3493</v>
      </c>
      <c r="D44" s="7" t="s">
        <v>8</v>
      </c>
      <c r="E44" s="1003" t="s">
        <v>3494</v>
      </c>
      <c r="F44" s="1024">
        <v>405470000</v>
      </c>
      <c r="G44" s="1003"/>
      <c r="H44" s="1003"/>
      <c r="I44" s="1030">
        <v>560522993</v>
      </c>
    </row>
    <row r="45" spans="1:9" s="13" customFormat="1" ht="25.5">
      <c r="A45" s="6"/>
      <c r="B45" s="8" t="s">
        <v>3495</v>
      </c>
      <c r="C45" s="10" t="s">
        <v>3496</v>
      </c>
      <c r="D45" s="7" t="s">
        <v>8</v>
      </c>
      <c r="E45" s="1003" t="s">
        <v>3424</v>
      </c>
      <c r="F45" s="1024">
        <v>242608800</v>
      </c>
      <c r="G45" s="1003"/>
      <c r="H45" s="1003"/>
      <c r="I45" s="1030">
        <v>400000000</v>
      </c>
    </row>
    <row r="46" spans="1:9" s="2" customFormat="1" ht="25.5">
      <c r="A46" s="54"/>
      <c r="B46" s="8" t="s">
        <v>3497</v>
      </c>
      <c r="C46" s="10" t="s">
        <v>3498</v>
      </c>
      <c r="D46" s="7" t="s">
        <v>8</v>
      </c>
      <c r="E46" s="1003" t="s">
        <v>3479</v>
      </c>
      <c r="F46" s="1024">
        <v>185311798</v>
      </c>
      <c r="G46" s="1003"/>
      <c r="H46" s="1003"/>
      <c r="I46" s="1030">
        <v>262327987</v>
      </c>
    </row>
    <row r="47" spans="1:9" s="13" customFormat="1" ht="20.100000000000001" customHeight="1">
      <c r="A47" s="6"/>
      <c r="B47" s="8" t="s">
        <v>3499</v>
      </c>
      <c r="C47" s="10" t="s">
        <v>3500</v>
      </c>
      <c r="D47" s="7" t="s">
        <v>8</v>
      </c>
      <c r="E47" s="1003">
        <v>1</v>
      </c>
      <c r="F47" s="1024">
        <v>97182300</v>
      </c>
      <c r="G47" s="1003"/>
      <c r="H47" s="1003"/>
      <c r="I47" s="1030">
        <v>241997976</v>
      </c>
    </row>
    <row r="48" spans="1:9" s="13" customFormat="1" ht="26.25" customHeight="1">
      <c r="A48" s="6"/>
      <c r="B48" s="8" t="s">
        <v>3501</v>
      </c>
      <c r="C48" s="10"/>
      <c r="D48" s="7"/>
      <c r="E48" s="1003"/>
      <c r="F48" s="1024">
        <v>243280000</v>
      </c>
      <c r="G48" s="1003"/>
      <c r="H48" s="1003"/>
      <c r="I48" s="1032">
        <v>689889375</v>
      </c>
    </row>
    <row r="49" spans="1:9" s="13" customFormat="1" ht="20.100000000000001" customHeight="1">
      <c r="A49" s="6"/>
      <c r="B49" s="1033" t="s">
        <v>3502</v>
      </c>
      <c r="C49" s="10"/>
      <c r="D49" s="7"/>
      <c r="E49" s="1003"/>
      <c r="F49" s="1024">
        <v>353580000</v>
      </c>
      <c r="G49" s="1003"/>
      <c r="H49" s="1003"/>
      <c r="I49" s="1032">
        <v>590443875</v>
      </c>
    </row>
    <row r="50" spans="1:9" s="13" customFormat="1" ht="27" customHeight="1">
      <c r="A50" s="6"/>
      <c r="B50" s="8" t="s">
        <v>3503</v>
      </c>
      <c r="C50" s="10"/>
      <c r="D50" s="7"/>
      <c r="E50" s="1003"/>
      <c r="F50" s="1024">
        <v>507788000</v>
      </c>
      <c r="G50" s="1003"/>
      <c r="H50" s="1003"/>
      <c r="I50" s="1032">
        <v>866565000</v>
      </c>
    </row>
    <row r="51" spans="1:9" s="13" customFormat="1" ht="20.100000000000001" customHeight="1">
      <c r="A51" s="6"/>
      <c r="B51" s="1033" t="s">
        <v>3504</v>
      </c>
      <c r="C51" s="10"/>
      <c r="D51" s="7"/>
      <c r="E51" s="1003"/>
      <c r="F51" s="1024">
        <v>211485500</v>
      </c>
      <c r="G51" s="1003"/>
      <c r="H51" s="1003"/>
      <c r="I51" s="1032">
        <v>416160000</v>
      </c>
    </row>
    <row r="52" spans="1:9" s="13" customFormat="1" ht="49.5" customHeight="1">
      <c r="A52" s="6"/>
      <c r="B52" s="8" t="s">
        <v>3505</v>
      </c>
      <c r="C52" s="10"/>
      <c r="D52" s="7"/>
      <c r="E52" s="1003"/>
      <c r="F52" s="1024">
        <v>256796000</v>
      </c>
      <c r="G52" s="1003"/>
      <c r="H52" s="1003"/>
      <c r="I52" s="1034">
        <v>256796000</v>
      </c>
    </row>
    <row r="53" spans="1:9" s="13" customFormat="1" ht="40.5" customHeight="1">
      <c r="A53" s="6"/>
      <c r="B53" s="8" t="s">
        <v>3506</v>
      </c>
      <c r="C53" s="10"/>
      <c r="D53" s="7"/>
      <c r="E53" s="1003"/>
      <c r="F53" s="1024">
        <v>256796000</v>
      </c>
      <c r="G53" s="1003"/>
      <c r="H53" s="1003"/>
      <c r="I53" s="1034">
        <v>256796000</v>
      </c>
    </row>
    <row r="54" spans="1:9" s="13" customFormat="1" ht="41.25" customHeight="1">
      <c r="A54" s="6"/>
      <c r="B54" s="8" t="s">
        <v>3507</v>
      </c>
      <c r="C54" s="10"/>
      <c r="D54" s="7"/>
      <c r="E54" s="1003"/>
      <c r="F54" s="1024">
        <v>256996000</v>
      </c>
      <c r="G54" s="1003"/>
      <c r="H54" s="1003"/>
      <c r="I54" s="1034">
        <v>256996000</v>
      </c>
    </row>
    <row r="55" spans="1:9" s="13" customFormat="1" ht="41.25" customHeight="1">
      <c r="A55" s="6"/>
      <c r="B55" s="8" t="s">
        <v>3508</v>
      </c>
      <c r="C55" s="10"/>
      <c r="D55" s="7"/>
      <c r="E55" s="1003"/>
      <c r="F55" s="1024">
        <v>317596000</v>
      </c>
      <c r="G55" s="1003"/>
      <c r="H55" s="1003"/>
      <c r="I55" s="1034">
        <v>317596000</v>
      </c>
    </row>
    <row r="56" spans="1:9" s="13" customFormat="1" ht="40.5" customHeight="1">
      <c r="A56" s="6"/>
      <c r="B56" s="8" t="s">
        <v>3509</v>
      </c>
      <c r="C56" s="10"/>
      <c r="D56" s="7"/>
      <c r="E56" s="1003"/>
      <c r="F56" s="1024">
        <v>273200000</v>
      </c>
      <c r="G56" s="1003"/>
      <c r="H56" s="1003"/>
      <c r="I56" s="1034">
        <v>273200000</v>
      </c>
    </row>
    <row r="57" spans="1:9" s="13" customFormat="1" ht="40.5" customHeight="1">
      <c r="A57" s="6"/>
      <c r="B57" s="8" t="s">
        <v>3510</v>
      </c>
      <c r="C57" s="10"/>
      <c r="D57" s="7"/>
      <c r="E57" s="1003"/>
      <c r="F57" s="1024">
        <v>278200000</v>
      </c>
      <c r="G57" s="1003"/>
      <c r="H57" s="1003"/>
      <c r="I57" s="1034">
        <v>278200000</v>
      </c>
    </row>
    <row r="58" spans="1:9" s="13" customFormat="1" ht="38.25" customHeight="1">
      <c r="A58" s="6"/>
      <c r="B58" s="8" t="s">
        <v>3511</v>
      </c>
      <c r="C58" s="10"/>
      <c r="D58" s="7"/>
      <c r="E58" s="1003"/>
      <c r="F58" s="1024">
        <v>314000000</v>
      </c>
      <c r="G58" s="1003"/>
      <c r="H58" s="1003"/>
      <c r="I58" s="1034">
        <v>314000000</v>
      </c>
    </row>
    <row r="59" spans="1:9" s="13" customFormat="1" ht="39" customHeight="1">
      <c r="A59" s="6"/>
      <c r="B59" s="8" t="s">
        <v>3512</v>
      </c>
      <c r="C59" s="10"/>
      <c r="D59" s="7"/>
      <c r="E59" s="1003"/>
      <c r="F59" s="1024">
        <v>263200000</v>
      </c>
      <c r="G59" s="1003"/>
      <c r="H59" s="1003"/>
      <c r="I59" s="1035">
        <v>263200000</v>
      </c>
    </row>
    <row r="60" spans="1:9" s="13" customFormat="1" ht="39" customHeight="1">
      <c r="A60" s="6"/>
      <c r="B60" s="8" t="s">
        <v>3513</v>
      </c>
      <c r="C60" s="10"/>
      <c r="D60" s="7"/>
      <c r="E60" s="1003"/>
      <c r="F60" s="1024">
        <v>263000000</v>
      </c>
      <c r="G60" s="1003"/>
      <c r="H60" s="1003"/>
      <c r="I60" s="1034">
        <v>263000000</v>
      </c>
    </row>
    <row r="61" spans="1:9" s="13" customFormat="1" ht="39" customHeight="1">
      <c r="A61" s="6"/>
      <c r="B61" s="8" t="s">
        <v>3514</v>
      </c>
      <c r="C61" s="10"/>
      <c r="D61" s="7"/>
      <c r="E61" s="1003"/>
      <c r="F61" s="1024">
        <v>293300000</v>
      </c>
      <c r="G61" s="1003"/>
      <c r="H61" s="1003"/>
      <c r="I61" s="1034">
        <v>293300000</v>
      </c>
    </row>
    <row r="62" spans="1:9" s="13" customFormat="1" ht="20.100000000000001" customHeight="1">
      <c r="A62" s="6"/>
      <c r="B62" s="8" t="s">
        <v>3515</v>
      </c>
      <c r="C62" s="10"/>
      <c r="D62" s="7"/>
      <c r="E62" s="1003"/>
      <c r="F62" s="1024">
        <v>445960000</v>
      </c>
      <c r="G62" s="1003"/>
      <c r="H62" s="1003"/>
      <c r="I62" s="1034">
        <v>445960000</v>
      </c>
    </row>
    <row r="63" spans="1:9" s="13" customFormat="1" ht="20.100000000000001" customHeight="1">
      <c r="A63" s="6"/>
      <c r="B63" s="8"/>
      <c r="C63" s="10"/>
      <c r="D63" s="7"/>
      <c r="E63" s="1003"/>
      <c r="F63" s="1024"/>
      <c r="G63" s="1003"/>
      <c r="H63" s="1003"/>
      <c r="I63" s="1030"/>
    </row>
    <row r="64" spans="1:9" s="13" customFormat="1" ht="25.5">
      <c r="A64" s="54">
        <v>7</v>
      </c>
      <c r="B64" s="9" t="s">
        <v>3516</v>
      </c>
      <c r="C64" s="9" t="s">
        <v>3517</v>
      </c>
      <c r="D64" s="7" t="s">
        <v>8</v>
      </c>
      <c r="E64" s="273"/>
      <c r="F64" s="1018">
        <f>SUM(F65:F66)</f>
        <v>1149462300</v>
      </c>
      <c r="G64" s="273"/>
      <c r="H64" s="273"/>
      <c r="I64" s="1018">
        <f>SUM(I65:I66)</f>
        <v>1631502711</v>
      </c>
    </row>
    <row r="65" spans="1:9" s="13" customFormat="1" ht="25.5">
      <c r="A65" s="6"/>
      <c r="B65" s="8" t="s">
        <v>3518</v>
      </c>
      <c r="C65" s="10" t="s">
        <v>3519</v>
      </c>
      <c r="D65" s="7" t="s">
        <v>8</v>
      </c>
      <c r="E65" s="1003" t="s">
        <v>3520</v>
      </c>
      <c r="F65" s="1023">
        <v>679969600</v>
      </c>
      <c r="G65" s="1003"/>
      <c r="H65" s="1003"/>
      <c r="I65" s="1030">
        <v>900000000</v>
      </c>
    </row>
    <row r="66" spans="1:9" s="2" customFormat="1" ht="25.5">
      <c r="A66" s="54"/>
      <c r="B66" s="8" t="s">
        <v>3521</v>
      </c>
      <c r="C66" s="10" t="s">
        <v>3519</v>
      </c>
      <c r="D66" s="7" t="s">
        <v>8</v>
      </c>
      <c r="E66" s="1003" t="s">
        <v>3522</v>
      </c>
      <c r="F66" s="1024">
        <v>469492700</v>
      </c>
      <c r="G66" s="1003"/>
      <c r="H66" s="1003"/>
      <c r="I66" s="1030">
        <v>731502711</v>
      </c>
    </row>
    <row r="67" spans="1:9" s="13" customFormat="1" ht="18" customHeight="1">
      <c r="A67" s="2114" t="s">
        <v>9</v>
      </c>
      <c r="B67" s="2115"/>
      <c r="C67" s="2115"/>
      <c r="D67" s="2115"/>
      <c r="E67" s="2116"/>
      <c r="F67" s="11">
        <f>F64+F33+F30+F28+F26+F19+F8</f>
        <v>46510000000</v>
      </c>
      <c r="G67" s="23"/>
      <c r="H67" s="24"/>
      <c r="I67" s="11">
        <f>I64+I33+I30+I28+I26+I19+I8</f>
        <v>49862232914.020004</v>
      </c>
    </row>
    <row r="68" spans="1:9" s="13" customFormat="1">
      <c r="E68" s="16"/>
    </row>
    <row r="69" spans="1:9" s="13" customFormat="1">
      <c r="E69" s="16"/>
    </row>
    <row r="70" spans="1:9" s="13" customFormat="1">
      <c r="E70" s="16"/>
    </row>
    <row r="71" spans="1:9" s="13" customFormat="1">
      <c r="E71" s="16"/>
    </row>
  </sheetData>
  <mergeCells count="7">
    <mergeCell ref="G3:G4"/>
    <mergeCell ref="H3:I3"/>
    <mergeCell ref="A67:E67"/>
    <mergeCell ref="A3:A4"/>
    <mergeCell ref="B3:B4"/>
    <mergeCell ref="C3:C4"/>
    <mergeCell ref="D3:F3"/>
  </mergeCells>
  <pageMargins left="0.78740157480314965" right="0.78740157480314965" top="0.98425196850393704" bottom="0.78740157480314965" header="0.31496062992125984" footer="0.31496062992125984"/>
  <pageSetup paperSize="10000" scale="65" orientation="landscape" horizontalDpi="4294967292" verticalDpi="0" r:id="rId1"/>
  <headerFooter>
    <oddFooter>&amp;L&amp;"-,Bold"&amp;12&amp;K03-024&amp;N RKPD Prov. Jambi Tahun 2019</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64D4F6-AB41-4045-9FFA-F42476081E6E}">
  <sheetPr>
    <tabColor rgb="FF00B050"/>
  </sheetPr>
  <dimension ref="A1:I43"/>
  <sheetViews>
    <sheetView topLeftCell="A18" zoomScale="90" zoomScaleNormal="90" workbookViewId="0">
      <selection activeCell="A3" sqref="A3:F39"/>
    </sheetView>
  </sheetViews>
  <sheetFormatPr defaultColWidth="8.85546875" defaultRowHeight="12.75"/>
  <cols>
    <col min="1" max="1" width="6.28515625" style="1" customWidth="1"/>
    <col min="2" max="2" width="48.7109375" style="1" customWidth="1"/>
    <col min="3" max="3" width="37.85546875" style="1" customWidth="1"/>
    <col min="4" max="4" width="18.7109375" style="1" customWidth="1"/>
    <col min="5" max="5" width="18.7109375" style="14" customWidth="1"/>
    <col min="6" max="6" width="26.7109375" style="17" customWidth="1"/>
    <col min="7" max="7" width="20.7109375" style="17" customWidth="1"/>
    <col min="8" max="8" width="18.7109375" style="17" customWidth="1"/>
    <col min="9" max="9" width="26.7109375" style="17" customWidth="1"/>
    <col min="10" max="16384" width="8.85546875" style="1"/>
  </cols>
  <sheetData>
    <row r="1" spans="1:9" ht="15.75">
      <c r="A1" s="4" t="s">
        <v>718</v>
      </c>
      <c r="B1" s="4"/>
      <c r="C1" s="4"/>
    </row>
    <row r="3" spans="1:9" ht="18.600000000000001" customHeight="1">
      <c r="A3" s="2085" t="s">
        <v>0</v>
      </c>
      <c r="B3" s="2084" t="s">
        <v>1</v>
      </c>
      <c r="C3" s="2084" t="s">
        <v>2</v>
      </c>
      <c r="D3" s="2085" t="s">
        <v>605</v>
      </c>
      <c r="E3" s="2085"/>
      <c r="F3" s="2085"/>
      <c r="G3" s="2084" t="s">
        <v>6</v>
      </c>
      <c r="H3" s="2084" t="s">
        <v>606</v>
      </c>
      <c r="I3" s="2084"/>
    </row>
    <row r="4" spans="1:9" ht="31.9" customHeight="1">
      <c r="A4" s="2085"/>
      <c r="B4" s="2084"/>
      <c r="C4" s="2084"/>
      <c r="D4" s="54" t="s">
        <v>3</v>
      </c>
      <c r="E4" s="53" t="s">
        <v>4</v>
      </c>
      <c r="F4" s="53" t="s">
        <v>5</v>
      </c>
      <c r="G4" s="2084"/>
      <c r="H4" s="53" t="s">
        <v>4</v>
      </c>
      <c r="I4" s="53" t="s">
        <v>5</v>
      </c>
    </row>
    <row r="5" spans="1:9" s="17" customFormat="1">
      <c r="A5" s="15">
        <v>1</v>
      </c>
      <c r="B5" s="15">
        <v>2</v>
      </c>
      <c r="C5" s="15">
        <v>3</v>
      </c>
      <c r="D5" s="15">
        <v>4</v>
      </c>
      <c r="E5" s="15">
        <v>5</v>
      </c>
      <c r="F5" s="15">
        <v>6</v>
      </c>
      <c r="G5" s="15">
        <v>7</v>
      </c>
      <c r="H5" s="15">
        <v>8</v>
      </c>
      <c r="I5" s="15">
        <v>9</v>
      </c>
    </row>
    <row r="6" spans="1:9" s="13" customFormat="1" ht="18" customHeight="1">
      <c r="A6" s="6"/>
      <c r="B6" s="6"/>
      <c r="C6" s="6"/>
      <c r="D6" s="6"/>
      <c r="E6" s="7"/>
      <c r="F6" s="6"/>
      <c r="G6" s="6"/>
      <c r="H6" s="6"/>
      <c r="I6" s="6"/>
    </row>
    <row r="7" spans="1:9" s="13" customFormat="1" ht="18" customHeight="1">
      <c r="A7" s="1280" t="s">
        <v>4684</v>
      </c>
      <c r="B7" s="896"/>
      <c r="C7" s="51"/>
      <c r="D7" s="51"/>
      <c r="E7" s="897"/>
      <c r="F7" s="51"/>
      <c r="G7" s="51"/>
      <c r="H7" s="51"/>
      <c r="I7" s="52"/>
    </row>
    <row r="8" spans="1:9" s="2" customFormat="1" ht="25.5">
      <c r="A8" s="54">
        <v>1</v>
      </c>
      <c r="B8" s="1281" t="s">
        <v>4685</v>
      </c>
      <c r="C8" s="43" t="s">
        <v>4686</v>
      </c>
      <c r="D8" s="43" t="s">
        <v>4687</v>
      </c>
      <c r="E8" s="949">
        <v>1</v>
      </c>
      <c r="F8" s="1282">
        <f>SUM(F9:F21)</f>
        <v>6356000000</v>
      </c>
      <c r="G8" s="43"/>
      <c r="H8" s="952"/>
      <c r="I8" s="899"/>
    </row>
    <row r="9" spans="1:9" s="2" customFormat="1">
      <c r="A9" s="54"/>
      <c r="B9" s="1283" t="s">
        <v>4688</v>
      </c>
      <c r="C9" s="46" t="s">
        <v>4689</v>
      </c>
      <c r="D9" s="46" t="s">
        <v>4687</v>
      </c>
      <c r="E9" s="951">
        <v>1</v>
      </c>
      <c r="F9" s="1284">
        <v>25000000</v>
      </c>
      <c r="G9" s="46"/>
      <c r="H9" s="950"/>
      <c r="I9" s="902"/>
    </row>
    <row r="10" spans="1:9" s="13" customFormat="1" ht="25.5">
      <c r="A10" s="54"/>
      <c r="B10" s="1283" t="s">
        <v>4690</v>
      </c>
      <c r="C10" s="46" t="s">
        <v>4691</v>
      </c>
      <c r="D10" s="46" t="s">
        <v>4687</v>
      </c>
      <c r="E10" s="951">
        <v>1</v>
      </c>
      <c r="F10" s="1284">
        <v>950000000</v>
      </c>
      <c r="G10" s="46"/>
      <c r="H10" s="950"/>
      <c r="I10" s="902"/>
    </row>
    <row r="11" spans="1:9" s="13" customFormat="1" ht="25.5">
      <c r="A11" s="54"/>
      <c r="B11" s="1283" t="s">
        <v>4692</v>
      </c>
      <c r="C11" s="46" t="s">
        <v>4693</v>
      </c>
      <c r="D11" s="46" t="s">
        <v>4687</v>
      </c>
      <c r="E11" s="951">
        <v>1</v>
      </c>
      <c r="F11" s="1284">
        <v>20000000</v>
      </c>
      <c r="G11" s="46"/>
      <c r="H11" s="950"/>
      <c r="I11" s="902"/>
    </row>
    <row r="12" spans="1:9" s="13" customFormat="1" ht="25.5">
      <c r="A12" s="54"/>
      <c r="B12" s="1283" t="s">
        <v>4694</v>
      </c>
      <c r="C12" s="46" t="s">
        <v>4695</v>
      </c>
      <c r="D12" s="46" t="s">
        <v>4687</v>
      </c>
      <c r="E12" s="951">
        <v>1</v>
      </c>
      <c r="F12" s="1284">
        <v>190000000</v>
      </c>
      <c r="G12" s="46"/>
      <c r="H12" s="950"/>
      <c r="I12" s="902"/>
    </row>
    <row r="13" spans="1:9" s="13" customFormat="1">
      <c r="A13" s="54"/>
      <c r="B13" s="1283" t="s">
        <v>4696</v>
      </c>
      <c r="C13" s="46" t="s">
        <v>4697</v>
      </c>
      <c r="D13" s="46" t="s">
        <v>4687</v>
      </c>
      <c r="E13" s="951">
        <v>1</v>
      </c>
      <c r="F13" s="1284">
        <v>212000000</v>
      </c>
      <c r="G13" s="46"/>
      <c r="H13" s="950"/>
      <c r="I13" s="902"/>
    </row>
    <row r="14" spans="1:9" s="13" customFormat="1">
      <c r="A14" s="54"/>
      <c r="B14" s="1283" t="s">
        <v>4698</v>
      </c>
      <c r="C14" s="46" t="s">
        <v>4699</v>
      </c>
      <c r="D14" s="46" t="s">
        <v>4687</v>
      </c>
      <c r="E14" s="951">
        <v>1</v>
      </c>
      <c r="F14" s="1284">
        <v>1100000000</v>
      </c>
      <c r="G14" s="46"/>
      <c r="H14" s="950"/>
      <c r="I14" s="902"/>
    </row>
    <row r="15" spans="1:9" s="13" customFormat="1">
      <c r="A15" s="54"/>
      <c r="B15" s="1283" t="s">
        <v>4700</v>
      </c>
      <c r="C15" s="46" t="s">
        <v>4701</v>
      </c>
      <c r="D15" s="46" t="s">
        <v>4687</v>
      </c>
      <c r="E15" s="951">
        <v>1</v>
      </c>
      <c r="F15" s="1284">
        <v>100000000</v>
      </c>
      <c r="G15" s="46"/>
      <c r="H15" s="950"/>
      <c r="I15" s="902"/>
    </row>
    <row r="16" spans="1:9" s="13" customFormat="1" ht="25.5">
      <c r="A16" s="54"/>
      <c r="B16" s="1283" t="s">
        <v>4702</v>
      </c>
      <c r="C16" s="46" t="s">
        <v>4703</v>
      </c>
      <c r="D16" s="46" t="s">
        <v>4687</v>
      </c>
      <c r="E16" s="951">
        <v>1</v>
      </c>
      <c r="F16" s="1284">
        <v>42000000</v>
      </c>
      <c r="G16" s="46"/>
      <c r="H16" s="950"/>
      <c r="I16" s="902"/>
    </row>
    <row r="17" spans="1:9" s="13" customFormat="1" ht="25.5">
      <c r="A17" s="54"/>
      <c r="B17" s="1283" t="s">
        <v>4704</v>
      </c>
      <c r="C17" s="46" t="s">
        <v>4705</v>
      </c>
      <c r="D17" s="46" t="s">
        <v>4687</v>
      </c>
      <c r="E17" s="951">
        <v>1</v>
      </c>
      <c r="F17" s="1284">
        <v>42000000</v>
      </c>
      <c r="G17" s="46"/>
      <c r="H17" s="950"/>
      <c r="I17" s="902"/>
    </row>
    <row r="18" spans="1:9" s="13" customFormat="1" ht="25.5">
      <c r="A18" s="54"/>
      <c r="B18" s="1283" t="s">
        <v>4706</v>
      </c>
      <c r="C18" s="46" t="s">
        <v>4707</v>
      </c>
      <c r="D18" s="46" t="s">
        <v>4687</v>
      </c>
      <c r="E18" s="951">
        <v>1</v>
      </c>
      <c r="F18" s="1284">
        <v>25000000</v>
      </c>
      <c r="G18" s="46"/>
      <c r="H18" s="950"/>
      <c r="I18" s="902"/>
    </row>
    <row r="19" spans="1:9" s="13" customFormat="1" ht="25.5">
      <c r="A19" s="54"/>
      <c r="B19" s="1283" t="s">
        <v>4708</v>
      </c>
      <c r="C19" s="46" t="s">
        <v>4709</v>
      </c>
      <c r="D19" s="46" t="s">
        <v>4687</v>
      </c>
      <c r="E19" s="951">
        <v>1</v>
      </c>
      <c r="F19" s="1284">
        <v>950000000</v>
      </c>
      <c r="G19" s="46"/>
      <c r="H19" s="950"/>
      <c r="I19" s="902"/>
    </row>
    <row r="20" spans="1:9" s="13" customFormat="1" ht="38.25">
      <c r="A20" s="54"/>
      <c r="B20" s="1283" t="s">
        <v>4710</v>
      </c>
      <c r="C20" s="46" t="s">
        <v>4711</v>
      </c>
      <c r="D20" s="46" t="s">
        <v>4687</v>
      </c>
      <c r="E20" s="951">
        <v>1</v>
      </c>
      <c r="F20" s="1284">
        <v>1200000000</v>
      </c>
      <c r="G20" s="46"/>
      <c r="H20" s="951"/>
      <c r="I20" s="902"/>
    </row>
    <row r="21" spans="1:9" s="13" customFormat="1" ht="38.25">
      <c r="A21" s="54"/>
      <c r="B21" s="1283" t="s">
        <v>4712</v>
      </c>
      <c r="C21" s="46" t="s">
        <v>4713</v>
      </c>
      <c r="D21" s="46" t="s">
        <v>4687</v>
      </c>
      <c r="E21" s="1285" t="s">
        <v>4714</v>
      </c>
      <c r="F21" s="1286">
        <v>1500000000</v>
      </c>
      <c r="G21" s="46"/>
      <c r="H21" s="951"/>
      <c r="I21" s="902"/>
    </row>
    <row r="22" spans="1:9" s="13" customFormat="1" ht="25.5">
      <c r="A22" s="54">
        <v>2</v>
      </c>
      <c r="B22" s="1287" t="s">
        <v>4715</v>
      </c>
      <c r="C22" s="43" t="s">
        <v>1379</v>
      </c>
      <c r="D22" s="46" t="s">
        <v>4687</v>
      </c>
      <c r="E22" s="951">
        <v>1</v>
      </c>
      <c r="F22" s="1288">
        <f>SUM(F23:F29)</f>
        <v>1589840000</v>
      </c>
      <c r="G22" s="46"/>
      <c r="H22" s="950"/>
      <c r="I22" s="902"/>
    </row>
    <row r="23" spans="1:9" s="13" customFormat="1">
      <c r="A23" s="54" t="s">
        <v>244</v>
      </c>
      <c r="B23" s="1283" t="s">
        <v>4716</v>
      </c>
      <c r="C23" s="46" t="s">
        <v>4717</v>
      </c>
      <c r="D23" s="43" t="s">
        <v>4687</v>
      </c>
      <c r="E23" s="952"/>
      <c r="F23" s="1284">
        <v>0</v>
      </c>
      <c r="G23" s="43"/>
      <c r="H23" s="952"/>
      <c r="I23" s="899"/>
    </row>
    <row r="24" spans="1:9" s="13" customFormat="1" ht="25.5">
      <c r="A24" s="54"/>
      <c r="B24" s="1283" t="s">
        <v>4718</v>
      </c>
      <c r="C24" s="46" t="s">
        <v>4719</v>
      </c>
      <c r="D24" s="46"/>
      <c r="E24" s="951">
        <v>1</v>
      </c>
      <c r="F24" s="1284">
        <v>100000000</v>
      </c>
      <c r="G24" s="46"/>
      <c r="H24" s="950"/>
      <c r="I24" s="902"/>
    </row>
    <row r="25" spans="1:9" s="13" customFormat="1" ht="25.5">
      <c r="A25" s="54"/>
      <c r="B25" s="1283" t="s">
        <v>4720</v>
      </c>
      <c r="C25" s="46" t="s">
        <v>4721</v>
      </c>
      <c r="D25" s="46" t="s">
        <v>4687</v>
      </c>
      <c r="E25" s="951">
        <v>1</v>
      </c>
      <c r="F25" s="1284">
        <v>0</v>
      </c>
      <c r="G25" s="46"/>
      <c r="H25" s="950"/>
      <c r="I25" s="902"/>
    </row>
    <row r="26" spans="1:9" s="13" customFormat="1">
      <c r="A26" s="54"/>
      <c r="B26" s="1283" t="s">
        <v>4722</v>
      </c>
      <c r="C26" s="46" t="s">
        <v>4723</v>
      </c>
      <c r="D26" s="46" t="s">
        <v>4687</v>
      </c>
      <c r="E26" s="951">
        <v>1</v>
      </c>
      <c r="F26" s="1284">
        <v>339840000</v>
      </c>
      <c r="G26" s="46"/>
      <c r="H26" s="951"/>
      <c r="I26" s="902"/>
    </row>
    <row r="27" spans="1:9" s="13" customFormat="1" ht="25.5">
      <c r="A27" s="54"/>
      <c r="B27" s="1283" t="s">
        <v>4724</v>
      </c>
      <c r="C27" s="46" t="s">
        <v>4725</v>
      </c>
      <c r="D27" s="46" t="s">
        <v>4687</v>
      </c>
      <c r="E27" s="951">
        <v>1</v>
      </c>
      <c r="F27" s="1284">
        <v>750000000</v>
      </c>
      <c r="G27" s="46"/>
      <c r="H27" s="950"/>
      <c r="I27" s="902"/>
    </row>
    <row r="28" spans="1:9" s="13" customFormat="1" ht="25.5">
      <c r="A28" s="54"/>
      <c r="B28" s="1283" t="s">
        <v>4726</v>
      </c>
      <c r="C28" s="46" t="s">
        <v>4727</v>
      </c>
      <c r="D28" s="46" t="s">
        <v>4687</v>
      </c>
      <c r="E28" s="951">
        <v>1</v>
      </c>
      <c r="F28" s="1284">
        <v>200000000</v>
      </c>
      <c r="G28" s="46"/>
      <c r="H28" s="950"/>
      <c r="I28" s="902"/>
    </row>
    <row r="29" spans="1:9" s="13" customFormat="1" ht="25.5">
      <c r="A29" s="54"/>
      <c r="B29" s="1283" t="s">
        <v>4728</v>
      </c>
      <c r="C29" s="46" t="s">
        <v>4729</v>
      </c>
      <c r="D29" s="46" t="s">
        <v>4687</v>
      </c>
      <c r="E29" s="951">
        <v>1</v>
      </c>
      <c r="F29" s="1284">
        <v>200000000</v>
      </c>
      <c r="G29" s="46"/>
      <c r="H29" s="951"/>
      <c r="I29" s="902"/>
    </row>
    <row r="30" spans="1:9" s="13" customFormat="1">
      <c r="A30" s="54">
        <v>3</v>
      </c>
      <c r="B30" s="1287" t="s">
        <v>4730</v>
      </c>
      <c r="C30" s="43" t="s">
        <v>241</v>
      </c>
      <c r="D30" s="46" t="s">
        <v>4687</v>
      </c>
      <c r="E30" s="951">
        <v>1</v>
      </c>
      <c r="F30" s="1288">
        <f>SUM(F31)</f>
        <v>65000000</v>
      </c>
      <c r="G30" s="46"/>
      <c r="H30" s="950"/>
      <c r="I30" s="902"/>
    </row>
    <row r="31" spans="1:9" s="13" customFormat="1" ht="25.5">
      <c r="A31" s="54"/>
      <c r="B31" s="1283" t="s">
        <v>4731</v>
      </c>
      <c r="C31" s="46" t="s">
        <v>4732</v>
      </c>
      <c r="D31" s="46" t="s">
        <v>4687</v>
      </c>
      <c r="E31" s="951">
        <v>1</v>
      </c>
      <c r="F31" s="1284">
        <v>65000000</v>
      </c>
      <c r="G31" s="46"/>
      <c r="H31" s="950"/>
      <c r="I31" s="902"/>
    </row>
    <row r="32" spans="1:9" s="13" customFormat="1" ht="25.5">
      <c r="A32" s="54">
        <v>4</v>
      </c>
      <c r="B32" s="1287" t="s">
        <v>4733</v>
      </c>
      <c r="C32" s="43" t="s">
        <v>4734</v>
      </c>
      <c r="D32" s="43" t="s">
        <v>4687</v>
      </c>
      <c r="E32" s="951">
        <v>1</v>
      </c>
      <c r="F32" s="1288">
        <f>SUM(F33)</f>
        <v>10000000</v>
      </c>
      <c r="G32" s="43"/>
      <c r="H32" s="952"/>
      <c r="I32" s="899"/>
    </row>
    <row r="33" spans="1:9" s="13" customFormat="1" ht="25.5">
      <c r="A33" s="54"/>
      <c r="B33" s="1283" t="s">
        <v>4735</v>
      </c>
      <c r="C33" s="46" t="s">
        <v>4736</v>
      </c>
      <c r="D33" s="46" t="s">
        <v>4687</v>
      </c>
      <c r="E33" s="951">
        <v>1</v>
      </c>
      <c r="F33" s="1284">
        <v>10000000</v>
      </c>
      <c r="G33" s="46"/>
      <c r="H33" s="950"/>
      <c r="I33" s="902"/>
    </row>
    <row r="34" spans="1:9" s="13" customFormat="1" ht="25.5">
      <c r="A34" s="54">
        <v>5</v>
      </c>
      <c r="B34" s="1287" t="s">
        <v>4737</v>
      </c>
      <c r="C34" s="43" t="s">
        <v>4738</v>
      </c>
      <c r="D34" s="46" t="s">
        <v>4687</v>
      </c>
      <c r="E34" s="951">
        <v>1</v>
      </c>
      <c r="F34" s="1288">
        <f>SUM(F35)</f>
        <v>30000000</v>
      </c>
      <c r="G34" s="46"/>
      <c r="H34" s="950"/>
      <c r="I34" s="902"/>
    </row>
    <row r="35" spans="1:9" s="13" customFormat="1" ht="25.5">
      <c r="A35" s="54" t="s">
        <v>244</v>
      </c>
      <c r="B35" s="1283" t="s">
        <v>4739</v>
      </c>
      <c r="C35" s="46" t="s">
        <v>4740</v>
      </c>
      <c r="D35" s="43" t="s">
        <v>4687</v>
      </c>
      <c r="E35" s="951">
        <v>1</v>
      </c>
      <c r="F35" s="1284">
        <v>30000000</v>
      </c>
      <c r="G35" s="43"/>
      <c r="H35" s="952"/>
      <c r="I35" s="899"/>
    </row>
    <row r="36" spans="1:9" s="13" customFormat="1" ht="25.5">
      <c r="A36" s="54">
        <v>6</v>
      </c>
      <c r="B36" s="1287" t="s">
        <v>4741</v>
      </c>
      <c r="C36" s="43" t="s">
        <v>4742</v>
      </c>
      <c r="D36" s="46" t="s">
        <v>4687</v>
      </c>
      <c r="E36" s="951">
        <v>1</v>
      </c>
      <c r="F36" s="1288">
        <f>SUM(F37:F37)</f>
        <v>100000000</v>
      </c>
      <c r="G36" s="46"/>
      <c r="H36" s="951"/>
      <c r="I36" s="902"/>
    </row>
    <row r="37" spans="1:9" s="13" customFormat="1" ht="25.5">
      <c r="A37" s="54" t="s">
        <v>244</v>
      </c>
      <c r="B37" s="1283" t="s">
        <v>4743</v>
      </c>
      <c r="C37" s="46" t="s">
        <v>4744</v>
      </c>
      <c r="D37" s="43" t="s">
        <v>4687</v>
      </c>
      <c r="E37" s="951">
        <v>1</v>
      </c>
      <c r="F37" s="1284">
        <v>100000000</v>
      </c>
      <c r="G37" s="43"/>
      <c r="H37" s="952"/>
      <c r="I37" s="899"/>
    </row>
    <row r="38" spans="1:9" s="13" customFormat="1" ht="25.5">
      <c r="A38" s="54">
        <v>7</v>
      </c>
      <c r="B38" s="1287" t="s">
        <v>4745</v>
      </c>
      <c r="C38" s="43" t="s">
        <v>4746</v>
      </c>
      <c r="D38" s="46" t="s">
        <v>4687</v>
      </c>
      <c r="E38" s="951">
        <v>1</v>
      </c>
      <c r="F38" s="1288">
        <f>SUM(F39)</f>
        <v>800000000</v>
      </c>
      <c r="G38" s="46"/>
      <c r="H38" s="950"/>
      <c r="I38" s="902"/>
    </row>
    <row r="39" spans="1:9" s="13" customFormat="1" ht="25.5">
      <c r="A39" s="54"/>
      <c r="B39" s="1283" t="s">
        <v>4747</v>
      </c>
      <c r="C39" s="46" t="s">
        <v>4748</v>
      </c>
      <c r="D39" s="46" t="s">
        <v>4687</v>
      </c>
      <c r="E39" s="951">
        <v>1</v>
      </c>
      <c r="F39" s="1284">
        <v>800000000</v>
      </c>
      <c r="G39" s="46"/>
      <c r="H39" s="950"/>
      <c r="I39" s="902"/>
    </row>
    <row r="40" spans="1:9" s="13" customFormat="1">
      <c r="A40" s="2085" t="s">
        <v>9</v>
      </c>
      <c r="B40" s="2085"/>
      <c r="C40" s="2085"/>
      <c r="D40" s="2085"/>
      <c r="E40" s="2085"/>
      <c r="F40" s="41">
        <f>F8+F22+F30+F32+F34+F36+F38</f>
        <v>8950840000</v>
      </c>
      <c r="G40" s="40"/>
      <c r="H40" s="200"/>
      <c r="I40" s="41"/>
    </row>
    <row r="41" spans="1:9" s="13" customFormat="1">
      <c r="E41" s="16"/>
    </row>
    <row r="42" spans="1:9" s="13" customFormat="1">
      <c r="E42" s="16"/>
    </row>
    <row r="43" spans="1:9" s="13" customFormat="1">
      <c r="E43" s="16"/>
    </row>
  </sheetData>
  <mergeCells count="7">
    <mergeCell ref="G3:G4"/>
    <mergeCell ref="H3:I3"/>
    <mergeCell ref="A40:E40"/>
    <mergeCell ref="A3:A4"/>
    <mergeCell ref="B3:B4"/>
    <mergeCell ref="C3:C4"/>
    <mergeCell ref="D3:F3"/>
  </mergeCells>
  <pageMargins left="0.78740157480314965" right="0.78740157480314965" top="0.98425196850393704" bottom="0.78740157480314965" header="0.31496062992125984" footer="0.31496062992125984"/>
  <pageSetup paperSize="10000" scale="65" orientation="landscape" horizontalDpi="4294967292" verticalDpi="0" r:id="rId1"/>
  <headerFooter>
    <oddFooter>&amp;L&amp;"-,Bold"&amp;12&amp;K03-024&amp;N RKPD Prov. Jambi Tahun 2019</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BE23AD-8F5B-4E7C-B64D-B8BA0C05AD8B}">
  <sheetPr>
    <tabColor rgb="FF00B050"/>
  </sheetPr>
  <dimension ref="A1:I63"/>
  <sheetViews>
    <sheetView topLeftCell="A43" zoomScale="70" zoomScaleNormal="70" workbookViewId="0">
      <selection activeCell="A3" sqref="A3:F60"/>
    </sheetView>
  </sheetViews>
  <sheetFormatPr defaultColWidth="8.85546875" defaultRowHeight="12.75"/>
  <cols>
    <col min="1" max="1" width="6.28515625" style="514" customWidth="1"/>
    <col min="2" max="2" width="48.7109375" style="514" customWidth="1"/>
    <col min="3" max="3" width="37.85546875" style="514" customWidth="1"/>
    <col min="4" max="4" width="18.7109375" style="514" customWidth="1"/>
    <col min="5" max="5" width="18.7109375" style="515" customWidth="1"/>
    <col min="6" max="6" width="26.7109375" style="514" customWidth="1"/>
    <col min="7" max="7" width="20.7109375" style="514" customWidth="1"/>
    <col min="8" max="8" width="18.7109375" style="514" customWidth="1"/>
    <col min="9" max="9" width="26.7109375" style="514" customWidth="1"/>
    <col min="10" max="16384" width="8.85546875" style="514"/>
  </cols>
  <sheetData>
    <row r="1" spans="1:9">
      <c r="A1" s="513" t="s">
        <v>718</v>
      </c>
      <c r="B1" s="513"/>
      <c r="C1" s="513"/>
    </row>
    <row r="3" spans="1:9">
      <c r="A3" s="2096" t="s">
        <v>0</v>
      </c>
      <c r="B3" s="2097" t="s">
        <v>1</v>
      </c>
      <c r="C3" s="2097" t="s">
        <v>2</v>
      </c>
      <c r="D3" s="2096" t="s">
        <v>1866</v>
      </c>
      <c r="E3" s="2096"/>
      <c r="F3" s="2096"/>
      <c r="G3" s="2097" t="s">
        <v>6</v>
      </c>
      <c r="H3" s="2097" t="s">
        <v>606</v>
      </c>
      <c r="I3" s="2097"/>
    </row>
    <row r="4" spans="1:9" ht="25.5">
      <c r="A4" s="2096"/>
      <c r="B4" s="2097"/>
      <c r="C4" s="2097"/>
      <c r="D4" s="421" t="s">
        <v>3</v>
      </c>
      <c r="E4" s="422" t="s">
        <v>4</v>
      </c>
      <c r="F4" s="422" t="s">
        <v>5</v>
      </c>
      <c r="G4" s="2097"/>
      <c r="H4" s="422" t="s">
        <v>4</v>
      </c>
      <c r="I4" s="422" t="s">
        <v>5</v>
      </c>
    </row>
    <row r="5" spans="1:9">
      <c r="A5" s="516">
        <v>1</v>
      </c>
      <c r="B5" s="516">
        <v>2</v>
      </c>
      <c r="C5" s="516">
        <v>3</v>
      </c>
      <c r="D5" s="516">
        <v>4</v>
      </c>
      <c r="E5" s="516">
        <v>5</v>
      </c>
      <c r="F5" s="516">
        <v>6</v>
      </c>
      <c r="G5" s="516">
        <v>7</v>
      </c>
      <c r="H5" s="516">
        <v>8</v>
      </c>
      <c r="I5" s="516">
        <v>9</v>
      </c>
    </row>
    <row r="6" spans="1:9">
      <c r="A6" s="517"/>
      <c r="B6" s="517"/>
      <c r="C6" s="517"/>
      <c r="D6" s="517"/>
      <c r="E6" s="518"/>
      <c r="F6" s="517"/>
      <c r="G6" s="517"/>
      <c r="H6" s="517"/>
      <c r="I6" s="517"/>
    </row>
    <row r="7" spans="1:9">
      <c r="A7" s="519" t="s">
        <v>2398</v>
      </c>
      <c r="B7" s="520"/>
      <c r="C7" s="520"/>
      <c r="D7" s="520"/>
      <c r="E7" s="521"/>
      <c r="F7" s="520"/>
      <c r="G7" s="520"/>
      <c r="H7" s="520"/>
      <c r="I7" s="520"/>
    </row>
    <row r="8" spans="1:9" s="700" customFormat="1">
      <c r="A8" s="421"/>
      <c r="B8" s="695"/>
      <c r="C8" s="563"/>
      <c r="D8" s="696"/>
      <c r="E8" s="697"/>
      <c r="F8" s="698"/>
      <c r="G8" s="699"/>
      <c r="H8" s="697"/>
      <c r="I8" s="698"/>
    </row>
    <row r="9" spans="1:9" s="763" customFormat="1" ht="25.5">
      <c r="A9" s="422">
        <v>1</v>
      </c>
      <c r="B9" s="701" t="s">
        <v>7</v>
      </c>
      <c r="C9" s="563" t="s">
        <v>166</v>
      </c>
      <c r="D9" s="761"/>
      <c r="E9" s="697"/>
      <c r="F9" s="698">
        <f>SUM(F10:F20)</f>
        <v>1650000000</v>
      </c>
      <c r="G9" s="762"/>
      <c r="H9" s="697"/>
      <c r="I9" s="698">
        <f>SUM(I10:I20)</f>
        <v>2005000000</v>
      </c>
    </row>
    <row r="10" spans="1:9" s="766" customFormat="1" ht="25.5">
      <c r="A10" s="561"/>
      <c r="B10" s="735" t="s">
        <v>234</v>
      </c>
      <c r="C10" s="704" t="s">
        <v>2399</v>
      </c>
      <c r="D10" s="764" t="s">
        <v>1188</v>
      </c>
      <c r="E10" s="765" t="s">
        <v>2400</v>
      </c>
      <c r="F10" s="707">
        <v>45000000</v>
      </c>
      <c r="G10" s="581"/>
      <c r="H10" s="765" t="s">
        <v>2400</v>
      </c>
      <c r="I10" s="707">
        <v>65000000</v>
      </c>
    </row>
    <row r="11" spans="1:9" s="766" customFormat="1" ht="25.5">
      <c r="A11" s="561"/>
      <c r="B11" s="710" t="s">
        <v>1364</v>
      </c>
      <c r="C11" s="711" t="s">
        <v>2401</v>
      </c>
      <c r="D11" s="764" t="s">
        <v>1188</v>
      </c>
      <c r="E11" s="712" t="s">
        <v>171</v>
      </c>
      <c r="F11" s="707">
        <v>160000000</v>
      </c>
      <c r="G11" s="581"/>
      <c r="H11" s="712" t="s">
        <v>171</v>
      </c>
      <c r="I11" s="707">
        <v>200000000</v>
      </c>
    </row>
    <row r="12" spans="1:9" s="766" customFormat="1" ht="25.5">
      <c r="A12" s="561"/>
      <c r="B12" s="767" t="s">
        <v>10</v>
      </c>
      <c r="C12" s="711" t="s">
        <v>2402</v>
      </c>
      <c r="D12" s="764" t="s">
        <v>1188</v>
      </c>
      <c r="E12" s="712" t="s">
        <v>171</v>
      </c>
      <c r="F12" s="768">
        <v>125000000</v>
      </c>
      <c r="G12" s="581"/>
      <c r="H12" s="712" t="s">
        <v>171</v>
      </c>
      <c r="I12" s="768">
        <v>200000000</v>
      </c>
    </row>
    <row r="13" spans="1:9" s="766" customFormat="1">
      <c r="A13" s="561"/>
      <c r="B13" s="718" t="s">
        <v>11</v>
      </c>
      <c r="C13" s="710" t="s">
        <v>2403</v>
      </c>
      <c r="D13" s="764" t="s">
        <v>1188</v>
      </c>
      <c r="E13" s="712" t="s">
        <v>171</v>
      </c>
      <c r="F13" s="769">
        <v>185000000</v>
      </c>
      <c r="G13" s="581"/>
      <c r="H13" s="712" t="s">
        <v>171</v>
      </c>
      <c r="I13" s="769">
        <v>250000000</v>
      </c>
    </row>
    <row r="14" spans="1:9" s="766" customFormat="1">
      <c r="A14" s="561"/>
      <c r="B14" s="718" t="s">
        <v>1366</v>
      </c>
      <c r="C14" s="710" t="s">
        <v>2404</v>
      </c>
      <c r="D14" s="764" t="s">
        <v>1188</v>
      </c>
      <c r="E14" s="770" t="s">
        <v>2405</v>
      </c>
      <c r="F14" s="769">
        <v>80000000</v>
      </c>
      <c r="G14" s="581"/>
      <c r="H14" s="770" t="s">
        <v>2405</v>
      </c>
      <c r="I14" s="769">
        <v>150000000</v>
      </c>
    </row>
    <row r="15" spans="1:9" s="766" customFormat="1">
      <c r="A15" s="561"/>
      <c r="B15" s="718" t="s">
        <v>384</v>
      </c>
      <c r="C15" s="710" t="s">
        <v>2406</v>
      </c>
      <c r="D15" s="764" t="s">
        <v>1188</v>
      </c>
      <c r="E15" s="771" t="s">
        <v>2407</v>
      </c>
      <c r="F15" s="769">
        <v>150000000</v>
      </c>
      <c r="G15" s="581"/>
      <c r="H15" s="771" t="s">
        <v>2407</v>
      </c>
      <c r="I15" s="769">
        <v>150000000</v>
      </c>
    </row>
    <row r="16" spans="1:9" s="766" customFormat="1" ht="25.5">
      <c r="A16" s="561"/>
      <c r="B16" s="746" t="s">
        <v>12</v>
      </c>
      <c r="C16" s="718" t="s">
        <v>2408</v>
      </c>
      <c r="D16" s="764" t="s">
        <v>1188</v>
      </c>
      <c r="E16" s="771" t="s">
        <v>2409</v>
      </c>
      <c r="F16" s="769">
        <v>150000000</v>
      </c>
      <c r="G16" s="581"/>
      <c r="H16" s="771" t="s">
        <v>2409</v>
      </c>
      <c r="I16" s="769">
        <v>150000000</v>
      </c>
    </row>
    <row r="17" spans="1:9" s="766" customFormat="1" ht="25.5">
      <c r="A17" s="561"/>
      <c r="B17" s="735" t="s">
        <v>1371</v>
      </c>
      <c r="C17" s="736" t="s">
        <v>2410</v>
      </c>
      <c r="D17" s="764" t="s">
        <v>1188</v>
      </c>
      <c r="E17" s="564" t="s">
        <v>2411</v>
      </c>
      <c r="F17" s="772">
        <v>45000000</v>
      </c>
      <c r="G17" s="581"/>
      <c r="H17" s="564" t="s">
        <v>2411</v>
      </c>
      <c r="I17" s="772">
        <v>90000000</v>
      </c>
    </row>
    <row r="18" spans="1:9" s="766" customFormat="1" ht="25.5">
      <c r="A18" s="561"/>
      <c r="B18" s="732" t="s">
        <v>2412</v>
      </c>
      <c r="C18" s="711" t="s">
        <v>2413</v>
      </c>
      <c r="D18" s="764" t="s">
        <v>1188</v>
      </c>
      <c r="E18" s="712" t="s">
        <v>2414</v>
      </c>
      <c r="F18" s="707">
        <v>20000000</v>
      </c>
      <c r="G18" s="581"/>
      <c r="H18" s="712" t="s">
        <v>2414</v>
      </c>
      <c r="I18" s="707">
        <v>20000000</v>
      </c>
    </row>
    <row r="19" spans="1:9" s="766" customFormat="1">
      <c r="A19" s="561"/>
      <c r="B19" s="732" t="s">
        <v>235</v>
      </c>
      <c r="C19" s="711" t="s">
        <v>2415</v>
      </c>
      <c r="D19" s="764" t="s">
        <v>1188</v>
      </c>
      <c r="E19" s="545" t="s">
        <v>2416</v>
      </c>
      <c r="F19" s="707">
        <v>40000000</v>
      </c>
      <c r="G19" s="581"/>
      <c r="H19" s="545" t="s">
        <v>2416</v>
      </c>
      <c r="I19" s="707">
        <v>80000000</v>
      </c>
    </row>
    <row r="20" spans="1:9" s="766" customFormat="1" ht="25.5">
      <c r="A20" s="561"/>
      <c r="B20" s="732" t="s">
        <v>2417</v>
      </c>
      <c r="C20" s="710" t="s">
        <v>2418</v>
      </c>
      <c r="D20" s="764" t="s">
        <v>1188</v>
      </c>
      <c r="E20" s="545" t="s">
        <v>2419</v>
      </c>
      <c r="F20" s="707">
        <v>650000000</v>
      </c>
      <c r="G20" s="581"/>
      <c r="H20" s="545" t="s">
        <v>2419</v>
      </c>
      <c r="I20" s="707">
        <v>650000000</v>
      </c>
    </row>
    <row r="21" spans="1:9" s="766" customFormat="1">
      <c r="A21" s="561"/>
      <c r="B21" s="710"/>
      <c r="C21" s="710"/>
      <c r="D21" s="545"/>
      <c r="E21" s="545"/>
      <c r="F21" s="707"/>
      <c r="G21" s="581"/>
      <c r="H21" s="545"/>
      <c r="I21" s="707"/>
    </row>
    <row r="22" spans="1:9" s="763" customFormat="1" ht="38.25">
      <c r="A22" s="422">
        <v>2</v>
      </c>
      <c r="B22" s="773" t="s">
        <v>15</v>
      </c>
      <c r="C22" s="773" t="s">
        <v>2420</v>
      </c>
      <c r="D22" s="749"/>
      <c r="E22" s="749"/>
      <c r="F22" s="774">
        <f>SUM(F23:F25)</f>
        <v>749500000</v>
      </c>
      <c r="G22" s="762"/>
      <c r="H22" s="749"/>
      <c r="I22" s="774">
        <f>SUM(I23:I25)</f>
        <v>650000000</v>
      </c>
    </row>
    <row r="23" spans="1:9" s="766" customFormat="1">
      <c r="A23" s="561"/>
      <c r="B23" s="746" t="s">
        <v>2421</v>
      </c>
      <c r="C23" s="746" t="s">
        <v>2422</v>
      </c>
      <c r="D23" s="764" t="s">
        <v>1188</v>
      </c>
      <c r="E23" s="775" t="s">
        <v>1382</v>
      </c>
      <c r="F23" s="776">
        <v>250000000</v>
      </c>
      <c r="G23" s="581"/>
      <c r="H23" s="775" t="s">
        <v>1382</v>
      </c>
      <c r="I23" s="776">
        <v>300000000</v>
      </c>
    </row>
    <row r="24" spans="1:9" s="766" customFormat="1" ht="25.5">
      <c r="A24" s="561"/>
      <c r="B24" s="735" t="s">
        <v>1385</v>
      </c>
      <c r="C24" s="736" t="s">
        <v>2423</v>
      </c>
      <c r="D24" s="764" t="s">
        <v>1188</v>
      </c>
      <c r="E24" s="777" t="s">
        <v>2424</v>
      </c>
      <c r="F24" s="776">
        <v>300000000</v>
      </c>
      <c r="G24" s="581"/>
      <c r="H24" s="777" t="s">
        <v>2424</v>
      </c>
      <c r="I24" s="776">
        <v>100000000</v>
      </c>
    </row>
    <row r="25" spans="1:9" s="766" customFormat="1" ht="25.5">
      <c r="A25" s="561"/>
      <c r="B25" s="732" t="s">
        <v>1383</v>
      </c>
      <c r="C25" s="710" t="s">
        <v>2425</v>
      </c>
      <c r="D25" s="764" t="s">
        <v>1188</v>
      </c>
      <c r="E25" s="564" t="s">
        <v>2426</v>
      </c>
      <c r="F25" s="707">
        <v>199500000</v>
      </c>
      <c r="G25" s="581"/>
      <c r="H25" s="564" t="s">
        <v>2426</v>
      </c>
      <c r="I25" s="707">
        <v>250000000</v>
      </c>
    </row>
    <row r="26" spans="1:9" s="766" customFormat="1">
      <c r="A26" s="561"/>
      <c r="B26" s="739"/>
      <c r="C26" s="740"/>
      <c r="D26" s="545"/>
      <c r="E26" s="545"/>
      <c r="F26" s="768"/>
      <c r="G26" s="581"/>
      <c r="H26" s="545"/>
      <c r="I26" s="768"/>
    </row>
    <row r="27" spans="1:9" s="763" customFormat="1" ht="25.5">
      <c r="A27" s="422">
        <v>3</v>
      </c>
      <c r="B27" s="778" t="s">
        <v>215</v>
      </c>
      <c r="C27" s="563" t="s">
        <v>2427</v>
      </c>
      <c r="D27" s="779"/>
      <c r="E27" s="749"/>
      <c r="F27" s="780">
        <f>SUM(F28)</f>
        <v>60000000</v>
      </c>
      <c r="G27" s="762"/>
      <c r="H27" s="749"/>
      <c r="I27" s="780">
        <f>SUM(I28)</f>
        <v>90000000</v>
      </c>
    </row>
    <row r="28" spans="1:9" s="766" customFormat="1">
      <c r="A28" s="561"/>
      <c r="B28" s="746" t="s">
        <v>2428</v>
      </c>
      <c r="C28" s="710" t="s">
        <v>2429</v>
      </c>
      <c r="D28" s="764" t="s">
        <v>1188</v>
      </c>
      <c r="E28" s="564" t="s">
        <v>2430</v>
      </c>
      <c r="F28" s="768">
        <v>60000000</v>
      </c>
      <c r="G28" s="581"/>
      <c r="H28" s="564" t="s">
        <v>2430</v>
      </c>
      <c r="I28" s="768">
        <v>90000000</v>
      </c>
    </row>
    <row r="29" spans="1:9" s="766" customFormat="1">
      <c r="A29" s="561"/>
      <c r="B29" s="746"/>
      <c r="C29" s="711"/>
      <c r="D29" s="555"/>
      <c r="E29" s="545"/>
      <c r="F29" s="776"/>
      <c r="G29" s="581"/>
      <c r="H29" s="545"/>
      <c r="I29" s="776"/>
    </row>
    <row r="30" spans="1:9" s="763" customFormat="1" ht="25.5">
      <c r="A30" s="422">
        <v>4</v>
      </c>
      <c r="B30" s="781" t="s">
        <v>242</v>
      </c>
      <c r="C30" s="782" t="s">
        <v>2431</v>
      </c>
      <c r="D30" s="779"/>
      <c r="E30" s="779"/>
      <c r="F30" s="528">
        <f>SUM(F31)</f>
        <v>60000000</v>
      </c>
      <c r="G30" s="762"/>
      <c r="H30" s="527"/>
      <c r="I30" s="528">
        <f>SUM(I31)</f>
        <v>80000000</v>
      </c>
    </row>
    <row r="31" spans="1:9" s="766" customFormat="1" ht="38.25">
      <c r="A31" s="561"/>
      <c r="B31" s="732" t="s">
        <v>2195</v>
      </c>
      <c r="C31" s="710" t="s">
        <v>2432</v>
      </c>
      <c r="D31" s="764" t="s">
        <v>1188</v>
      </c>
      <c r="E31" s="564" t="s">
        <v>2433</v>
      </c>
      <c r="F31" s="707">
        <v>60000000</v>
      </c>
      <c r="G31" s="581"/>
      <c r="H31" s="564" t="s">
        <v>2433</v>
      </c>
      <c r="I31" s="707">
        <v>80000000</v>
      </c>
    </row>
    <row r="32" spans="1:9" s="766" customFormat="1">
      <c r="A32" s="561"/>
      <c r="B32" s="732"/>
      <c r="C32" s="710"/>
      <c r="D32" s="555"/>
      <c r="E32" s="545"/>
      <c r="F32" s="707"/>
      <c r="G32" s="581"/>
      <c r="H32" s="545"/>
      <c r="I32" s="707"/>
    </row>
    <row r="33" spans="1:9" s="763" customFormat="1" ht="38.25">
      <c r="A33" s="422">
        <v>5</v>
      </c>
      <c r="B33" s="701" t="s">
        <v>486</v>
      </c>
      <c r="C33" s="563" t="s">
        <v>2434</v>
      </c>
      <c r="D33" s="779"/>
      <c r="E33" s="697"/>
      <c r="F33" s="783">
        <f>SUM(F34:F35)</f>
        <v>326000000</v>
      </c>
      <c r="G33" s="762"/>
      <c r="H33" s="697"/>
      <c r="I33" s="783">
        <f>SUM(I34:I35)</f>
        <v>556000000</v>
      </c>
    </row>
    <row r="34" spans="1:9" s="766" customFormat="1" ht="38.25">
      <c r="A34" s="561"/>
      <c r="B34" s="732" t="s">
        <v>2435</v>
      </c>
      <c r="C34" s="710" t="s">
        <v>2436</v>
      </c>
      <c r="D34" s="764" t="s">
        <v>1188</v>
      </c>
      <c r="E34" s="545" t="s">
        <v>2437</v>
      </c>
      <c r="F34" s="707">
        <v>126000000</v>
      </c>
      <c r="G34" s="581"/>
      <c r="H34" s="545" t="s">
        <v>2437</v>
      </c>
      <c r="I34" s="707">
        <v>136000000</v>
      </c>
    </row>
    <row r="35" spans="1:9" s="766" customFormat="1" ht="51">
      <c r="A35" s="561"/>
      <c r="B35" s="732" t="s">
        <v>2438</v>
      </c>
      <c r="C35" s="710" t="s">
        <v>2439</v>
      </c>
      <c r="D35" s="764" t="s">
        <v>1188</v>
      </c>
      <c r="E35" s="545" t="s">
        <v>2440</v>
      </c>
      <c r="F35" s="707">
        <v>200000000</v>
      </c>
      <c r="G35" s="581"/>
      <c r="H35" s="545" t="s">
        <v>2440</v>
      </c>
      <c r="I35" s="707">
        <v>420000000</v>
      </c>
    </row>
    <row r="36" spans="1:9" s="766" customFormat="1">
      <c r="A36" s="561"/>
      <c r="B36" s="577"/>
      <c r="C36" s="710"/>
      <c r="D36" s="558"/>
      <c r="E36" s="545"/>
      <c r="F36" s="707"/>
      <c r="G36" s="581"/>
      <c r="H36" s="545"/>
      <c r="I36" s="752"/>
    </row>
    <row r="37" spans="1:9" s="763" customFormat="1" ht="25.5">
      <c r="A37" s="422">
        <v>6</v>
      </c>
      <c r="B37" s="784" t="s">
        <v>2441</v>
      </c>
      <c r="C37" s="785" t="s">
        <v>2442</v>
      </c>
      <c r="D37" s="422"/>
      <c r="E37" s="786"/>
      <c r="F37" s="787">
        <f>SUM(F38:F42)</f>
        <v>1605000000</v>
      </c>
      <c r="G37" s="762"/>
      <c r="H37" s="786"/>
      <c r="I37" s="787">
        <f>SUM(I38:I42)</f>
        <v>1585000000</v>
      </c>
    </row>
    <row r="38" spans="1:9" s="766" customFormat="1" ht="127.5">
      <c r="A38" s="561"/>
      <c r="B38" s="577" t="s">
        <v>2443</v>
      </c>
      <c r="C38" s="710" t="s">
        <v>2444</v>
      </c>
      <c r="D38" s="764" t="s">
        <v>1188</v>
      </c>
      <c r="E38" s="564" t="s">
        <v>2445</v>
      </c>
      <c r="F38" s="757">
        <v>190000000</v>
      </c>
      <c r="G38" s="581"/>
      <c r="H38" s="564" t="s">
        <v>2445</v>
      </c>
      <c r="I38" s="757">
        <v>200000000</v>
      </c>
    </row>
    <row r="39" spans="1:9" s="766" customFormat="1" ht="63.75">
      <c r="A39" s="561"/>
      <c r="B39" s="577" t="s">
        <v>2446</v>
      </c>
      <c r="C39" s="710" t="s">
        <v>2447</v>
      </c>
      <c r="D39" s="764" t="s">
        <v>1188</v>
      </c>
      <c r="E39" s="564" t="s">
        <v>2448</v>
      </c>
      <c r="F39" s="757">
        <v>175000000</v>
      </c>
      <c r="G39" s="581"/>
      <c r="H39" s="564" t="s">
        <v>2448</v>
      </c>
      <c r="I39" s="757">
        <v>185000000</v>
      </c>
    </row>
    <row r="40" spans="1:9" s="766" customFormat="1" ht="51">
      <c r="A40" s="561"/>
      <c r="B40" s="577" t="s">
        <v>2449</v>
      </c>
      <c r="C40" s="710" t="s">
        <v>2450</v>
      </c>
      <c r="D40" s="764" t="s">
        <v>1188</v>
      </c>
      <c r="E40" s="545" t="s">
        <v>2451</v>
      </c>
      <c r="F40" s="707">
        <v>780000000</v>
      </c>
      <c r="G40" s="581"/>
      <c r="H40" s="545" t="s">
        <v>2451</v>
      </c>
      <c r="I40" s="707">
        <v>720000000</v>
      </c>
    </row>
    <row r="41" spans="1:9" s="766" customFormat="1" ht="76.5">
      <c r="A41" s="561"/>
      <c r="B41" s="577" t="s">
        <v>2452</v>
      </c>
      <c r="C41" s="710" t="s">
        <v>2453</v>
      </c>
      <c r="D41" s="764" t="s">
        <v>1188</v>
      </c>
      <c r="E41" s="564" t="s">
        <v>2454</v>
      </c>
      <c r="F41" s="707">
        <v>180000000</v>
      </c>
      <c r="G41" s="581"/>
      <c r="H41" s="564" t="s">
        <v>2454</v>
      </c>
      <c r="I41" s="707">
        <v>190000000</v>
      </c>
    </row>
    <row r="42" spans="1:9" s="766" customFormat="1" ht="76.5">
      <c r="A42" s="561"/>
      <c r="B42" s="577" t="s">
        <v>2455</v>
      </c>
      <c r="C42" s="710" t="s">
        <v>2456</v>
      </c>
      <c r="D42" s="764" t="s">
        <v>1188</v>
      </c>
      <c r="E42" s="545" t="s">
        <v>2457</v>
      </c>
      <c r="F42" s="707">
        <v>280000000</v>
      </c>
      <c r="G42" s="581"/>
      <c r="H42" s="545" t="s">
        <v>2457</v>
      </c>
      <c r="I42" s="707">
        <v>290000000</v>
      </c>
    </row>
    <row r="43" spans="1:9" s="766" customFormat="1">
      <c r="A43" s="561"/>
      <c r="B43" s="577"/>
      <c r="C43" s="710"/>
      <c r="D43" s="564"/>
      <c r="E43" s="545"/>
      <c r="F43" s="707"/>
      <c r="G43" s="581"/>
      <c r="H43" s="545"/>
      <c r="I43" s="707"/>
    </row>
    <row r="44" spans="1:9" s="763" customFormat="1" ht="25.5">
      <c r="A44" s="422">
        <v>7</v>
      </c>
      <c r="B44" s="552" t="s">
        <v>2458</v>
      </c>
      <c r="C44" s="563" t="s">
        <v>2459</v>
      </c>
      <c r="D44" s="697"/>
      <c r="E44" s="697"/>
      <c r="F44" s="698">
        <f>SUM(F45:F50)</f>
        <v>3550000000</v>
      </c>
      <c r="G44" s="762"/>
      <c r="H44" s="697"/>
      <c r="I44" s="698">
        <f>SUM(I45:I50)</f>
        <v>5157000000</v>
      </c>
    </row>
    <row r="45" spans="1:9" s="766" customFormat="1" ht="51">
      <c r="A45" s="561"/>
      <c r="B45" s="577" t="s">
        <v>2460</v>
      </c>
      <c r="C45" s="710" t="s">
        <v>2461</v>
      </c>
      <c r="D45" s="764" t="s">
        <v>1188</v>
      </c>
      <c r="E45" s="545" t="s">
        <v>2462</v>
      </c>
      <c r="F45" s="707">
        <v>850000000</v>
      </c>
      <c r="G45" s="581"/>
      <c r="H45" s="545" t="s">
        <v>2462</v>
      </c>
      <c r="I45" s="707">
        <v>2000000000</v>
      </c>
    </row>
    <row r="46" spans="1:9" s="766" customFormat="1" ht="25.5">
      <c r="A46" s="561"/>
      <c r="B46" s="577" t="s">
        <v>2463</v>
      </c>
      <c r="C46" s="710" t="s">
        <v>2464</v>
      </c>
      <c r="D46" s="764" t="s">
        <v>1188</v>
      </c>
      <c r="E46" s="545" t="s">
        <v>2462</v>
      </c>
      <c r="F46" s="707">
        <v>200000000</v>
      </c>
      <c r="G46" s="581"/>
      <c r="H46" s="545" t="s">
        <v>2462</v>
      </c>
      <c r="I46" s="707">
        <v>210000000</v>
      </c>
    </row>
    <row r="47" spans="1:9" s="766" customFormat="1" ht="38.25">
      <c r="A47" s="561"/>
      <c r="B47" s="577" t="s">
        <v>2465</v>
      </c>
      <c r="C47" s="710" t="s">
        <v>2466</v>
      </c>
      <c r="D47" s="764" t="s">
        <v>1188</v>
      </c>
      <c r="E47" s="545" t="s">
        <v>2467</v>
      </c>
      <c r="F47" s="707">
        <v>975000000</v>
      </c>
      <c r="G47" s="581"/>
      <c r="H47" s="545" t="s">
        <v>2467</v>
      </c>
      <c r="I47" s="707">
        <v>2145000000</v>
      </c>
    </row>
    <row r="48" spans="1:9" s="766" customFormat="1" ht="25.5">
      <c r="A48" s="561"/>
      <c r="B48" s="577" t="s">
        <v>2468</v>
      </c>
      <c r="C48" s="710" t="s">
        <v>2469</v>
      </c>
      <c r="D48" s="764" t="s">
        <v>1188</v>
      </c>
      <c r="E48" s="545" t="s">
        <v>2462</v>
      </c>
      <c r="F48" s="707">
        <v>425000000</v>
      </c>
      <c r="G48" s="581"/>
      <c r="H48" s="545" t="s">
        <v>2462</v>
      </c>
      <c r="I48" s="707">
        <v>223000000</v>
      </c>
    </row>
    <row r="49" spans="1:9" s="766" customFormat="1" ht="25.5">
      <c r="A49" s="561"/>
      <c r="B49" s="577" t="s">
        <v>2470</v>
      </c>
      <c r="C49" s="710" t="s">
        <v>2471</v>
      </c>
      <c r="D49" s="764" t="s">
        <v>1188</v>
      </c>
      <c r="E49" s="545" t="s">
        <v>2462</v>
      </c>
      <c r="F49" s="707">
        <v>350000000</v>
      </c>
      <c r="G49" s="581"/>
      <c r="H49" s="545" t="s">
        <v>2462</v>
      </c>
      <c r="I49" s="707">
        <v>221000000</v>
      </c>
    </row>
    <row r="50" spans="1:9" s="766" customFormat="1" ht="25.5">
      <c r="A50" s="561"/>
      <c r="B50" s="577" t="s">
        <v>2472</v>
      </c>
      <c r="C50" s="710" t="s">
        <v>2473</v>
      </c>
      <c r="D50" s="764" t="s">
        <v>1188</v>
      </c>
      <c r="E50" s="545" t="s">
        <v>2462</v>
      </c>
      <c r="F50" s="707">
        <v>750000000</v>
      </c>
      <c r="G50" s="581"/>
      <c r="H50" s="545" t="s">
        <v>2462</v>
      </c>
      <c r="I50" s="707">
        <v>358000000</v>
      </c>
    </row>
    <row r="51" spans="1:9" s="766" customFormat="1">
      <c r="A51" s="561"/>
      <c r="B51" s="577"/>
      <c r="C51" s="711"/>
      <c r="D51" s="564"/>
      <c r="E51" s="545"/>
      <c r="F51" s="707"/>
      <c r="G51" s="581"/>
      <c r="H51" s="545"/>
      <c r="I51" s="707"/>
    </row>
    <row r="52" spans="1:9" s="763" customFormat="1" ht="38.25">
      <c r="A52" s="422">
        <v>8</v>
      </c>
      <c r="B52" s="552" t="s">
        <v>2474</v>
      </c>
      <c r="C52" s="759" t="s">
        <v>2475</v>
      </c>
      <c r="D52" s="697"/>
      <c r="E52" s="749"/>
      <c r="F52" s="698">
        <f>SUM(F53:F54)</f>
        <v>926000000</v>
      </c>
      <c r="G52" s="762"/>
      <c r="H52" s="749"/>
      <c r="I52" s="698">
        <f>SUM(I53:I54)</f>
        <v>966600000</v>
      </c>
    </row>
    <row r="53" spans="1:9" s="766" customFormat="1" ht="89.25">
      <c r="A53" s="561"/>
      <c r="B53" s="577" t="s">
        <v>2476</v>
      </c>
      <c r="C53" s="711" t="s">
        <v>2477</v>
      </c>
      <c r="D53" s="764" t="s">
        <v>1188</v>
      </c>
      <c r="E53" s="545" t="s">
        <v>2478</v>
      </c>
      <c r="F53" s="707">
        <v>586000000</v>
      </c>
      <c r="G53" s="581"/>
      <c r="H53" s="545" t="s">
        <v>2479</v>
      </c>
      <c r="I53" s="707">
        <v>360000000</v>
      </c>
    </row>
    <row r="54" spans="1:9" s="766" customFormat="1" ht="38.25">
      <c r="A54" s="561"/>
      <c r="B54" s="577" t="s">
        <v>2480</v>
      </c>
      <c r="C54" s="711" t="s">
        <v>2481</v>
      </c>
      <c r="D54" s="764" t="s">
        <v>1188</v>
      </c>
      <c r="E54" s="545" t="s">
        <v>2462</v>
      </c>
      <c r="F54" s="707">
        <v>340000000</v>
      </c>
      <c r="G54" s="581"/>
      <c r="H54" s="545" t="s">
        <v>2462</v>
      </c>
      <c r="I54" s="707">
        <v>606600000</v>
      </c>
    </row>
    <row r="55" spans="1:9" s="766" customFormat="1">
      <c r="A55" s="561"/>
      <c r="B55" s="577"/>
      <c r="C55" s="711"/>
      <c r="D55" s="564"/>
      <c r="E55" s="545"/>
      <c r="F55" s="707"/>
      <c r="G55" s="581"/>
      <c r="H55" s="545"/>
      <c r="I55" s="707"/>
    </row>
    <row r="56" spans="1:9" s="763" customFormat="1" ht="38.25">
      <c r="A56" s="422">
        <v>9</v>
      </c>
      <c r="B56" s="552" t="s">
        <v>2482</v>
      </c>
      <c r="C56" s="759" t="s">
        <v>2483</v>
      </c>
      <c r="D56" s="697"/>
      <c r="E56" s="749"/>
      <c r="F56" s="698">
        <f>SUM(F57:F60)</f>
        <v>3818474990</v>
      </c>
      <c r="G56" s="762"/>
      <c r="H56" s="749"/>
      <c r="I56" s="698">
        <f>SUM(I57:I60)</f>
        <v>3655000000</v>
      </c>
    </row>
    <row r="57" spans="1:9" s="766" customFormat="1" ht="76.5">
      <c r="A57" s="561"/>
      <c r="B57" s="577" t="s">
        <v>2484</v>
      </c>
      <c r="C57" s="711" t="s">
        <v>2485</v>
      </c>
      <c r="D57" s="764" t="s">
        <v>1188</v>
      </c>
      <c r="E57" s="788" t="s">
        <v>2486</v>
      </c>
      <c r="F57" s="707">
        <v>403474990</v>
      </c>
      <c r="G57" s="581"/>
      <c r="H57" s="788" t="s">
        <v>2487</v>
      </c>
      <c r="I57" s="707">
        <v>220000000</v>
      </c>
    </row>
    <row r="58" spans="1:9" s="766" customFormat="1" ht="51">
      <c r="A58" s="561"/>
      <c r="B58" s="577" t="s">
        <v>2488</v>
      </c>
      <c r="C58" s="711" t="s">
        <v>2489</v>
      </c>
      <c r="D58" s="764" t="s">
        <v>1188</v>
      </c>
      <c r="E58" s="545" t="s">
        <v>2490</v>
      </c>
      <c r="F58" s="707">
        <v>265000000</v>
      </c>
      <c r="G58" s="581"/>
      <c r="H58" s="545" t="s">
        <v>2490</v>
      </c>
      <c r="I58" s="707">
        <v>275000000</v>
      </c>
    </row>
    <row r="59" spans="1:9" s="766" customFormat="1" ht="25.5">
      <c r="A59" s="561"/>
      <c r="B59" s="577" t="s">
        <v>2491</v>
      </c>
      <c r="C59" s="711" t="s">
        <v>2492</v>
      </c>
      <c r="D59" s="764" t="s">
        <v>1188</v>
      </c>
      <c r="E59" s="545" t="s">
        <v>2493</v>
      </c>
      <c r="F59" s="707">
        <v>450000000</v>
      </c>
      <c r="G59" s="581"/>
      <c r="H59" s="545" t="s">
        <v>2493</v>
      </c>
      <c r="I59" s="707">
        <v>360000000</v>
      </c>
    </row>
    <row r="60" spans="1:9" s="766" customFormat="1" ht="38.25">
      <c r="A60" s="561"/>
      <c r="B60" s="577" t="s">
        <v>2494</v>
      </c>
      <c r="C60" s="711" t="s">
        <v>2495</v>
      </c>
      <c r="D60" s="764" t="s">
        <v>1188</v>
      </c>
      <c r="E60" s="545" t="s">
        <v>2496</v>
      </c>
      <c r="F60" s="707">
        <v>2700000000</v>
      </c>
      <c r="G60" s="581"/>
      <c r="H60" s="545" t="s">
        <v>2497</v>
      </c>
      <c r="I60" s="707">
        <v>2800000000</v>
      </c>
    </row>
    <row r="61" spans="1:9" s="766" customFormat="1">
      <c r="A61" s="561"/>
      <c r="B61" s="560"/>
      <c r="C61" s="560"/>
      <c r="D61" s="561"/>
      <c r="E61" s="542"/>
      <c r="F61" s="543"/>
      <c r="G61" s="581"/>
      <c r="H61" s="542"/>
      <c r="I61" s="543"/>
    </row>
    <row r="62" spans="1:9">
      <c r="A62" s="2096" t="s">
        <v>9</v>
      </c>
      <c r="B62" s="2096"/>
      <c r="C62" s="2096"/>
      <c r="D62" s="2096"/>
      <c r="E62" s="2096"/>
      <c r="F62" s="590">
        <f>SUM(F9+F22+F27+F30+F33+F37+F44+F52+F56)</f>
        <v>12744974990</v>
      </c>
      <c r="G62" s="591" t="s">
        <v>244</v>
      </c>
      <c r="H62" s="592"/>
      <c r="I62" s="590">
        <f>SUM(I9+I22+I27+I30+I33+I37+I44+I52+I56)</f>
        <v>14744600000</v>
      </c>
    </row>
    <row r="63" spans="1:9">
      <c r="F63" s="789"/>
    </row>
  </sheetData>
  <mergeCells count="7">
    <mergeCell ref="G3:G4"/>
    <mergeCell ref="H3:I3"/>
    <mergeCell ref="A62:E62"/>
    <mergeCell ref="A3:A4"/>
    <mergeCell ref="B3:B4"/>
    <mergeCell ref="C3:C4"/>
    <mergeCell ref="D3:F3"/>
  </mergeCells>
  <pageMargins left="0.78740157480314965" right="0.78740157480314965" top="0.98425196850393704" bottom="0.78740157480314965" header="0.31496062992125984" footer="0.31496062992125984"/>
  <pageSetup paperSize="10000" scale="65" orientation="landscape" horizontalDpi="4294967292" verticalDpi="0" r:id="rId1"/>
  <headerFooter>
    <oddFooter>&amp;L&amp;"-,Bold"&amp;12&amp;K03-024&amp;N RKPD Prov. Jambi Tahun 2019</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E67163-36CD-476B-ABD5-4563DB140F6A}">
  <sheetPr>
    <tabColor rgb="FF00B050"/>
  </sheetPr>
  <dimension ref="A1:I89"/>
  <sheetViews>
    <sheetView topLeftCell="A69" zoomScale="110" zoomScaleNormal="110" workbookViewId="0">
      <selection activeCell="A3" sqref="A3:F86"/>
    </sheetView>
  </sheetViews>
  <sheetFormatPr defaultColWidth="8.85546875" defaultRowHeight="12.75"/>
  <cols>
    <col min="1" max="1" width="6.28515625" style="514" customWidth="1"/>
    <col min="2" max="2" width="48.7109375" style="514" customWidth="1"/>
    <col min="3" max="3" width="37.85546875" style="514" customWidth="1"/>
    <col min="4" max="4" width="18.7109375" style="514" customWidth="1"/>
    <col min="5" max="5" width="18.7109375" style="515" customWidth="1"/>
    <col min="6" max="6" width="26.7109375" style="514" customWidth="1"/>
    <col min="7" max="7" width="20.7109375" style="514" customWidth="1"/>
    <col min="8" max="8" width="18.7109375" style="514" customWidth="1"/>
    <col min="9" max="9" width="26.7109375" style="514" customWidth="1"/>
    <col min="10" max="16384" width="8.85546875" style="514"/>
  </cols>
  <sheetData>
    <row r="1" spans="1:9">
      <c r="A1" s="513" t="s">
        <v>718</v>
      </c>
      <c r="B1" s="513"/>
      <c r="C1" s="513"/>
    </row>
    <row r="3" spans="1:9">
      <c r="A3" s="2096" t="s">
        <v>0</v>
      </c>
      <c r="B3" s="2097" t="s">
        <v>1</v>
      </c>
      <c r="C3" s="2097" t="s">
        <v>2</v>
      </c>
      <c r="D3" s="2096" t="s">
        <v>1866</v>
      </c>
      <c r="E3" s="2096"/>
      <c r="F3" s="2096"/>
      <c r="G3" s="2097" t="s">
        <v>6</v>
      </c>
      <c r="H3" s="2097" t="s">
        <v>606</v>
      </c>
      <c r="I3" s="2097"/>
    </row>
    <row r="4" spans="1:9" ht="25.5">
      <c r="A4" s="2096"/>
      <c r="B4" s="2097"/>
      <c r="C4" s="2097"/>
      <c r="D4" s="421" t="s">
        <v>3</v>
      </c>
      <c r="E4" s="422" t="s">
        <v>4</v>
      </c>
      <c r="F4" s="422" t="s">
        <v>5</v>
      </c>
      <c r="G4" s="2097"/>
      <c r="H4" s="422" t="s">
        <v>4</v>
      </c>
      <c r="I4" s="422" t="s">
        <v>5</v>
      </c>
    </row>
    <row r="5" spans="1:9">
      <c r="A5" s="516">
        <v>1</v>
      </c>
      <c r="B5" s="516">
        <v>2</v>
      </c>
      <c r="C5" s="516">
        <v>3</v>
      </c>
      <c r="D5" s="516">
        <v>4</v>
      </c>
      <c r="E5" s="516">
        <v>5</v>
      </c>
      <c r="F5" s="516">
        <v>6</v>
      </c>
      <c r="G5" s="516">
        <v>7</v>
      </c>
      <c r="H5" s="516">
        <v>8</v>
      </c>
      <c r="I5" s="516">
        <v>9</v>
      </c>
    </row>
    <row r="6" spans="1:9">
      <c r="A6" s="517"/>
      <c r="B6" s="517"/>
      <c r="C6" s="517"/>
      <c r="D6" s="517"/>
      <c r="E6" s="518"/>
      <c r="F6" s="517"/>
      <c r="G6" s="517"/>
      <c r="H6" s="517"/>
      <c r="I6" s="517"/>
    </row>
    <row r="7" spans="1:9">
      <c r="A7" s="519" t="s">
        <v>2498</v>
      </c>
      <c r="B7" s="520"/>
      <c r="C7" s="520"/>
      <c r="D7" s="520"/>
      <c r="E7" s="521"/>
      <c r="F7" s="520"/>
      <c r="G7" s="520"/>
      <c r="H7" s="520"/>
      <c r="I7" s="520"/>
    </row>
    <row r="8" spans="1:9" s="700" customFormat="1">
      <c r="A8" s="421"/>
      <c r="B8" s="695"/>
      <c r="C8" s="563"/>
      <c r="D8" s="696"/>
      <c r="E8" s="697"/>
      <c r="F8" s="698"/>
      <c r="G8" s="699"/>
      <c r="H8" s="697"/>
      <c r="I8" s="698"/>
    </row>
    <row r="9" spans="1:9" s="763" customFormat="1">
      <c r="A9" s="422">
        <v>1</v>
      </c>
      <c r="B9" s="701" t="s">
        <v>2499</v>
      </c>
      <c r="C9" s="563"/>
      <c r="D9" s="761"/>
      <c r="E9" s="697"/>
      <c r="F9" s="698">
        <f>SUM(F10:F19)</f>
        <v>1468000000</v>
      </c>
      <c r="G9" s="762"/>
      <c r="H9" s="697"/>
      <c r="I9" s="698"/>
    </row>
    <row r="10" spans="1:9" s="766" customFormat="1">
      <c r="A10" s="561"/>
      <c r="B10" s="735" t="s">
        <v>234</v>
      </c>
      <c r="C10" s="704" t="s">
        <v>2500</v>
      </c>
      <c r="D10" s="764"/>
      <c r="E10" s="765" t="s">
        <v>2501</v>
      </c>
      <c r="F10" s="707">
        <v>7000000</v>
      </c>
      <c r="G10" s="581"/>
      <c r="H10" s="765"/>
      <c r="I10" s="707"/>
    </row>
    <row r="11" spans="1:9" s="766" customFormat="1" ht="25.5">
      <c r="A11" s="561"/>
      <c r="B11" s="710" t="s">
        <v>1364</v>
      </c>
      <c r="C11" s="711" t="s">
        <v>2502</v>
      </c>
      <c r="D11" s="764"/>
      <c r="E11" s="712" t="s">
        <v>2503</v>
      </c>
      <c r="F11" s="707">
        <v>285000000</v>
      </c>
      <c r="G11" s="581"/>
      <c r="H11" s="712"/>
      <c r="I11" s="707"/>
    </row>
    <row r="12" spans="1:9" s="766" customFormat="1">
      <c r="A12" s="561"/>
      <c r="B12" s="767" t="s">
        <v>10</v>
      </c>
      <c r="C12" s="711" t="s">
        <v>173</v>
      </c>
      <c r="D12" s="764"/>
      <c r="E12" s="712" t="s">
        <v>869</v>
      </c>
      <c r="F12" s="768">
        <v>150000000</v>
      </c>
      <c r="G12" s="581"/>
      <c r="H12" s="712"/>
      <c r="I12" s="768"/>
    </row>
    <row r="13" spans="1:9" s="766" customFormat="1">
      <c r="A13" s="561"/>
      <c r="B13" s="718" t="s">
        <v>11</v>
      </c>
      <c r="C13" s="710" t="s">
        <v>2504</v>
      </c>
      <c r="D13" s="764"/>
      <c r="E13" s="712" t="s">
        <v>2505</v>
      </c>
      <c r="F13" s="769">
        <v>100000000</v>
      </c>
      <c r="G13" s="581"/>
      <c r="H13" s="712"/>
      <c r="I13" s="769"/>
    </row>
    <row r="14" spans="1:9" s="766" customFormat="1">
      <c r="A14" s="561"/>
      <c r="B14" s="718" t="s">
        <v>384</v>
      </c>
      <c r="C14" s="710" t="s">
        <v>2506</v>
      </c>
      <c r="D14" s="764"/>
      <c r="E14" s="770" t="s">
        <v>2507</v>
      </c>
      <c r="F14" s="769">
        <v>91000000</v>
      </c>
      <c r="G14" s="581"/>
      <c r="H14" s="770"/>
      <c r="I14" s="769"/>
    </row>
    <row r="15" spans="1:9" s="766" customFormat="1" ht="30.75" customHeight="1">
      <c r="A15" s="561"/>
      <c r="B15" s="718" t="s">
        <v>12</v>
      </c>
      <c r="C15" s="710" t="s">
        <v>2508</v>
      </c>
      <c r="D15" s="764"/>
      <c r="E15" s="771" t="s">
        <v>2509</v>
      </c>
      <c r="F15" s="769">
        <v>41000000</v>
      </c>
      <c r="G15" s="581"/>
      <c r="H15" s="771"/>
      <c r="I15" s="769"/>
    </row>
    <row r="16" spans="1:9" s="766" customFormat="1" ht="25.5">
      <c r="A16" s="561"/>
      <c r="B16" s="746" t="s">
        <v>1371</v>
      </c>
      <c r="C16" s="718" t="s">
        <v>2510</v>
      </c>
      <c r="D16" s="764"/>
      <c r="E16" s="771" t="s">
        <v>2511</v>
      </c>
      <c r="F16" s="769">
        <v>65000000</v>
      </c>
      <c r="G16" s="581"/>
      <c r="H16" s="771"/>
      <c r="I16" s="769"/>
    </row>
    <row r="17" spans="1:9" s="766" customFormat="1" ht="25.5">
      <c r="A17" s="561"/>
      <c r="B17" s="735" t="s">
        <v>2412</v>
      </c>
      <c r="C17" s="736" t="s">
        <v>2512</v>
      </c>
      <c r="D17" s="764"/>
      <c r="E17" s="564" t="s">
        <v>2513</v>
      </c>
      <c r="F17" s="772">
        <v>30000000</v>
      </c>
      <c r="G17" s="581"/>
      <c r="H17" s="564"/>
      <c r="I17" s="772"/>
    </row>
    <row r="18" spans="1:9" s="766" customFormat="1" ht="25.5">
      <c r="A18" s="561"/>
      <c r="B18" s="732" t="s">
        <v>235</v>
      </c>
      <c r="C18" s="711" t="s">
        <v>2514</v>
      </c>
      <c r="D18" s="764"/>
      <c r="E18" s="712" t="s">
        <v>2515</v>
      </c>
      <c r="F18" s="707">
        <v>39000000</v>
      </c>
      <c r="G18" s="581"/>
      <c r="H18" s="712"/>
      <c r="I18" s="707"/>
    </row>
    <row r="19" spans="1:9" s="766" customFormat="1">
      <c r="A19" s="561"/>
      <c r="B19" s="732" t="s">
        <v>2516</v>
      </c>
      <c r="C19" s="711" t="s">
        <v>2517</v>
      </c>
      <c r="D19" s="764"/>
      <c r="E19" s="545" t="s">
        <v>1190</v>
      </c>
      <c r="F19" s="707">
        <v>660000000</v>
      </c>
      <c r="G19" s="581"/>
      <c r="H19" s="545"/>
      <c r="I19" s="707"/>
    </row>
    <row r="20" spans="1:9" s="766" customFormat="1">
      <c r="A20" s="561"/>
      <c r="B20" s="732"/>
      <c r="C20" s="710"/>
      <c r="D20" s="764"/>
      <c r="E20" s="545"/>
      <c r="F20" s="707"/>
      <c r="G20" s="581"/>
      <c r="H20" s="545"/>
      <c r="I20" s="707"/>
    </row>
    <row r="21" spans="1:9" s="763" customFormat="1" ht="25.5">
      <c r="A21" s="422">
        <v>2</v>
      </c>
      <c r="B21" s="563" t="s">
        <v>15</v>
      </c>
      <c r="C21" s="563"/>
      <c r="D21" s="749"/>
      <c r="E21" s="749"/>
      <c r="F21" s="698">
        <f>SUM(F22:F27)</f>
        <v>1675000000</v>
      </c>
      <c r="G21" s="762"/>
      <c r="H21" s="749"/>
      <c r="I21" s="698"/>
    </row>
    <row r="22" spans="1:9" s="766" customFormat="1" ht="25.5">
      <c r="A22" s="561"/>
      <c r="B22" s="767" t="s">
        <v>1380</v>
      </c>
      <c r="C22" s="767" t="s">
        <v>2518</v>
      </c>
      <c r="D22" s="545"/>
      <c r="E22" s="545" t="s">
        <v>355</v>
      </c>
      <c r="F22" s="768">
        <v>195000000</v>
      </c>
      <c r="G22" s="581"/>
      <c r="H22" s="545"/>
      <c r="I22" s="768"/>
    </row>
    <row r="23" spans="1:9" s="766" customFormat="1" ht="25.5">
      <c r="A23" s="561"/>
      <c r="B23" s="746" t="s">
        <v>239</v>
      </c>
      <c r="C23" s="746" t="s">
        <v>2519</v>
      </c>
      <c r="D23" s="764"/>
      <c r="E23" s="775" t="s">
        <v>2520</v>
      </c>
      <c r="F23" s="776">
        <v>350000000</v>
      </c>
      <c r="G23" s="581"/>
      <c r="H23" s="775"/>
      <c r="I23" s="776"/>
    </row>
    <row r="24" spans="1:9" s="766" customFormat="1" ht="25.5">
      <c r="A24" s="561"/>
      <c r="B24" s="735" t="s">
        <v>2521</v>
      </c>
      <c r="C24" s="736" t="s">
        <v>2522</v>
      </c>
      <c r="D24" s="764"/>
      <c r="E24" s="777" t="s">
        <v>2523</v>
      </c>
      <c r="F24" s="776">
        <v>310000000</v>
      </c>
      <c r="G24" s="581"/>
      <c r="H24" s="777"/>
      <c r="I24" s="776"/>
    </row>
    <row r="25" spans="1:9" s="766" customFormat="1" ht="25.5">
      <c r="A25" s="561"/>
      <c r="B25" s="732" t="s">
        <v>2524</v>
      </c>
      <c r="C25" s="710" t="s">
        <v>2525</v>
      </c>
      <c r="D25" s="764"/>
      <c r="E25" s="564" t="s">
        <v>2526</v>
      </c>
      <c r="F25" s="707">
        <v>570000000</v>
      </c>
      <c r="G25" s="581"/>
      <c r="H25" s="564"/>
      <c r="I25" s="707"/>
    </row>
    <row r="26" spans="1:9" s="766" customFormat="1">
      <c r="A26" s="561"/>
      <c r="B26" s="739" t="s">
        <v>2527</v>
      </c>
      <c r="C26" s="740" t="s">
        <v>16</v>
      </c>
      <c r="D26" s="545"/>
      <c r="E26" s="545" t="s">
        <v>864</v>
      </c>
      <c r="F26" s="768">
        <v>250000000</v>
      </c>
      <c r="G26" s="581"/>
      <c r="H26" s="545"/>
      <c r="I26" s="768"/>
    </row>
    <row r="27" spans="1:9" s="766" customFormat="1">
      <c r="A27" s="561"/>
      <c r="B27" s="741" t="s">
        <v>2528</v>
      </c>
      <c r="C27" s="710" t="s">
        <v>2529</v>
      </c>
      <c r="D27" s="555"/>
      <c r="E27" s="545" t="s">
        <v>13</v>
      </c>
      <c r="F27" s="776">
        <v>0</v>
      </c>
      <c r="G27" s="581"/>
      <c r="H27" s="545"/>
      <c r="I27" s="776"/>
    </row>
    <row r="28" spans="1:9" s="766" customFormat="1">
      <c r="A28" s="561"/>
      <c r="B28" s="746"/>
      <c r="C28" s="710"/>
      <c r="D28" s="764"/>
      <c r="E28" s="564"/>
      <c r="F28" s="768"/>
      <c r="G28" s="581"/>
      <c r="H28" s="564"/>
      <c r="I28" s="768"/>
    </row>
    <row r="29" spans="1:9" s="763" customFormat="1">
      <c r="A29" s="422">
        <v>3</v>
      </c>
      <c r="B29" s="535" t="s">
        <v>215</v>
      </c>
      <c r="C29" s="759"/>
      <c r="D29" s="779"/>
      <c r="E29" s="749"/>
      <c r="F29" s="780">
        <f>SUM(F30:F32)</f>
        <v>144000000</v>
      </c>
      <c r="G29" s="762"/>
      <c r="H29" s="749"/>
      <c r="I29" s="780"/>
    </row>
    <row r="30" spans="1:9" s="766" customFormat="1" ht="25.5">
      <c r="A30" s="561"/>
      <c r="B30" s="549" t="s">
        <v>2530</v>
      </c>
      <c r="C30" s="747" t="s">
        <v>2531</v>
      </c>
      <c r="D30" s="555"/>
      <c r="E30" s="555" t="s">
        <v>2532</v>
      </c>
      <c r="F30" s="543">
        <v>48000000</v>
      </c>
      <c r="G30" s="581"/>
      <c r="H30" s="542"/>
      <c r="I30" s="543"/>
    </row>
    <row r="31" spans="1:9" s="766" customFormat="1" ht="25.5">
      <c r="A31" s="561"/>
      <c r="B31" s="732" t="s">
        <v>2533</v>
      </c>
      <c r="C31" s="710" t="s">
        <v>2534</v>
      </c>
      <c r="D31" s="764"/>
      <c r="E31" s="555" t="s">
        <v>2532</v>
      </c>
      <c r="F31" s="543">
        <v>48000000</v>
      </c>
      <c r="G31" s="581"/>
      <c r="H31" s="564"/>
      <c r="I31" s="707"/>
    </row>
    <row r="32" spans="1:9" s="766" customFormat="1" ht="25.5">
      <c r="A32" s="561"/>
      <c r="B32" s="732" t="s">
        <v>2535</v>
      </c>
      <c r="C32" s="710" t="s">
        <v>2536</v>
      </c>
      <c r="D32" s="555"/>
      <c r="E32" s="555" t="s">
        <v>2532</v>
      </c>
      <c r="F32" s="543">
        <v>48000000</v>
      </c>
      <c r="G32" s="581"/>
      <c r="H32" s="545"/>
      <c r="I32" s="707"/>
    </row>
    <row r="33" spans="1:9" s="766" customFormat="1">
      <c r="A33" s="561"/>
      <c r="B33" s="732"/>
      <c r="C33" s="710"/>
      <c r="D33" s="555"/>
      <c r="E33" s="564"/>
      <c r="F33" s="750"/>
      <c r="G33" s="581"/>
      <c r="H33" s="564"/>
      <c r="I33" s="750"/>
    </row>
    <row r="34" spans="1:9" s="763" customFormat="1" ht="25.5">
      <c r="A34" s="422">
        <v>4</v>
      </c>
      <c r="B34" s="701" t="s">
        <v>242</v>
      </c>
      <c r="C34" s="563"/>
      <c r="D34" s="790"/>
      <c r="E34" s="749"/>
      <c r="F34" s="698">
        <f>SUM(F35)</f>
        <v>80000000</v>
      </c>
      <c r="G34" s="762"/>
      <c r="H34" s="749"/>
      <c r="I34" s="698"/>
    </row>
    <row r="35" spans="1:9" s="766" customFormat="1" ht="38.25">
      <c r="A35" s="561"/>
      <c r="B35" s="732" t="s">
        <v>2195</v>
      </c>
      <c r="C35" s="710" t="s">
        <v>2537</v>
      </c>
      <c r="D35" s="764"/>
      <c r="E35" s="545" t="s">
        <v>551</v>
      </c>
      <c r="F35" s="707">
        <v>80000000</v>
      </c>
      <c r="G35" s="581"/>
      <c r="H35" s="545"/>
      <c r="I35" s="707"/>
    </row>
    <row r="36" spans="1:9" s="766" customFormat="1">
      <c r="A36" s="561"/>
      <c r="B36" s="577"/>
      <c r="C36" s="710"/>
      <c r="D36" s="558"/>
      <c r="E36" s="545"/>
      <c r="F36" s="707"/>
      <c r="G36" s="581"/>
      <c r="H36" s="545"/>
      <c r="I36" s="752"/>
    </row>
    <row r="37" spans="1:9" s="763" customFormat="1" ht="25.5">
      <c r="A37" s="422">
        <v>5</v>
      </c>
      <c r="B37" s="784" t="s">
        <v>486</v>
      </c>
      <c r="C37" s="785"/>
      <c r="D37" s="422"/>
      <c r="E37" s="786"/>
      <c r="F37" s="787">
        <f>SUM(F38:F39)</f>
        <v>250000000</v>
      </c>
      <c r="G37" s="762"/>
      <c r="H37" s="786"/>
      <c r="I37" s="787"/>
    </row>
    <row r="38" spans="1:9" s="766" customFormat="1" ht="25.5">
      <c r="A38" s="561"/>
      <c r="B38" s="577" t="s">
        <v>2538</v>
      </c>
      <c r="C38" s="710" t="s">
        <v>2539</v>
      </c>
      <c r="D38" s="764"/>
      <c r="E38" s="564" t="s">
        <v>2540</v>
      </c>
      <c r="F38" s="757">
        <v>250000000</v>
      </c>
      <c r="G38" s="581"/>
      <c r="H38" s="564"/>
      <c r="I38" s="757"/>
    </row>
    <row r="39" spans="1:9" s="766" customFormat="1" ht="25.5">
      <c r="A39" s="561"/>
      <c r="B39" s="577" t="s">
        <v>2541</v>
      </c>
      <c r="C39" s="710" t="s">
        <v>2542</v>
      </c>
      <c r="D39" s="764"/>
      <c r="E39" s="564"/>
      <c r="F39" s="757">
        <v>0</v>
      </c>
      <c r="G39" s="581"/>
      <c r="H39" s="564"/>
      <c r="I39" s="757"/>
    </row>
    <row r="40" spans="1:9" s="766" customFormat="1">
      <c r="A40" s="561"/>
      <c r="B40" s="577"/>
      <c r="C40" s="710"/>
      <c r="D40" s="764"/>
      <c r="E40" s="545"/>
      <c r="F40" s="707"/>
      <c r="G40" s="581"/>
      <c r="H40" s="545"/>
      <c r="I40" s="707"/>
    </row>
    <row r="41" spans="1:9" s="763" customFormat="1">
      <c r="A41" s="422">
        <v>6</v>
      </c>
      <c r="B41" s="552" t="s">
        <v>2543</v>
      </c>
      <c r="C41" s="563"/>
      <c r="D41" s="790"/>
      <c r="E41" s="697"/>
      <c r="F41" s="698">
        <f>SUM(F42:F51)</f>
        <v>683000000</v>
      </c>
      <c r="G41" s="762"/>
      <c r="H41" s="697"/>
      <c r="I41" s="698"/>
    </row>
    <row r="42" spans="1:9" s="766" customFormat="1" ht="38.25">
      <c r="A42" s="561"/>
      <c r="B42" s="577" t="s">
        <v>2544</v>
      </c>
      <c r="C42" s="710" t="s">
        <v>2545</v>
      </c>
      <c r="D42" s="764"/>
      <c r="E42" s="545" t="s">
        <v>2062</v>
      </c>
      <c r="F42" s="707">
        <v>142000000</v>
      </c>
      <c r="G42" s="581"/>
      <c r="H42" s="545"/>
      <c r="I42" s="707"/>
    </row>
    <row r="43" spans="1:9" s="766" customFormat="1" ht="38.25">
      <c r="A43" s="561"/>
      <c r="B43" s="577" t="s">
        <v>2546</v>
      </c>
      <c r="C43" s="710" t="s">
        <v>2547</v>
      </c>
      <c r="D43" s="564"/>
      <c r="E43" s="545" t="s">
        <v>13</v>
      </c>
      <c r="F43" s="707">
        <v>0</v>
      </c>
      <c r="G43" s="581"/>
      <c r="H43" s="545"/>
      <c r="I43" s="707"/>
    </row>
    <row r="44" spans="1:9" s="766" customFormat="1" ht="38.25">
      <c r="A44" s="561"/>
      <c r="B44" s="577" t="s">
        <v>2548</v>
      </c>
      <c r="C44" s="710" t="s">
        <v>2549</v>
      </c>
      <c r="D44" s="564"/>
      <c r="E44" s="564" t="s">
        <v>13</v>
      </c>
      <c r="F44" s="707">
        <v>0</v>
      </c>
      <c r="G44" s="581"/>
      <c r="H44" s="564"/>
      <c r="I44" s="707"/>
    </row>
    <row r="45" spans="1:9" s="766" customFormat="1" ht="25.5">
      <c r="A45" s="561"/>
      <c r="B45" s="577" t="s">
        <v>2550</v>
      </c>
      <c r="C45" s="710" t="s">
        <v>2551</v>
      </c>
      <c r="D45" s="764"/>
      <c r="E45" s="545" t="s">
        <v>2552</v>
      </c>
      <c r="F45" s="707">
        <v>220000000</v>
      </c>
      <c r="G45" s="581"/>
      <c r="H45" s="545"/>
      <c r="I45" s="707"/>
    </row>
    <row r="46" spans="1:9" s="766" customFormat="1" ht="38.25">
      <c r="A46" s="561"/>
      <c r="B46" s="577" t="s">
        <v>2553</v>
      </c>
      <c r="C46" s="710" t="s">
        <v>2554</v>
      </c>
      <c r="D46" s="764"/>
      <c r="E46" s="545" t="s">
        <v>13</v>
      </c>
      <c r="F46" s="707">
        <v>0</v>
      </c>
      <c r="G46" s="581"/>
      <c r="H46" s="545"/>
      <c r="I46" s="707"/>
    </row>
    <row r="47" spans="1:9" s="766" customFormat="1" ht="25.5">
      <c r="A47" s="561"/>
      <c r="B47" s="577" t="s">
        <v>2555</v>
      </c>
      <c r="C47" s="710" t="s">
        <v>2556</v>
      </c>
      <c r="D47" s="764"/>
      <c r="E47" s="545" t="s">
        <v>2557</v>
      </c>
      <c r="F47" s="707">
        <v>321000000</v>
      </c>
      <c r="G47" s="581"/>
      <c r="H47" s="545"/>
      <c r="I47" s="707"/>
    </row>
    <row r="48" spans="1:9" s="766" customFormat="1" ht="38.25">
      <c r="A48" s="561"/>
      <c r="B48" s="577" t="s">
        <v>2558</v>
      </c>
      <c r="C48" s="710" t="s">
        <v>2559</v>
      </c>
      <c r="D48" s="764"/>
      <c r="E48" s="545" t="s">
        <v>13</v>
      </c>
      <c r="F48" s="707">
        <v>0</v>
      </c>
      <c r="G48" s="581"/>
      <c r="H48" s="545"/>
      <c r="I48" s="707"/>
    </row>
    <row r="49" spans="1:9" s="766" customFormat="1" ht="25.5">
      <c r="A49" s="561"/>
      <c r="B49" s="577" t="s">
        <v>2560</v>
      </c>
      <c r="C49" s="710" t="s">
        <v>2561</v>
      </c>
      <c r="D49" s="764"/>
      <c r="E49" s="545" t="s">
        <v>13</v>
      </c>
      <c r="F49" s="707">
        <v>0</v>
      </c>
      <c r="G49" s="581"/>
      <c r="H49" s="545"/>
      <c r="I49" s="707"/>
    </row>
    <row r="50" spans="1:9" s="766" customFormat="1" ht="25.5">
      <c r="A50" s="561"/>
      <c r="B50" s="577" t="s">
        <v>2562</v>
      </c>
      <c r="C50" s="710" t="s">
        <v>2563</v>
      </c>
      <c r="D50" s="764"/>
      <c r="E50" s="545" t="s">
        <v>13</v>
      </c>
      <c r="F50" s="707">
        <v>0</v>
      </c>
      <c r="G50" s="581"/>
      <c r="H50" s="545"/>
      <c r="I50" s="707"/>
    </row>
    <row r="51" spans="1:9" s="766" customFormat="1" ht="38.25">
      <c r="A51" s="561"/>
      <c r="B51" s="577" t="s">
        <v>2564</v>
      </c>
      <c r="C51" s="711" t="s">
        <v>2565</v>
      </c>
      <c r="D51" s="564"/>
      <c r="E51" s="545" t="s">
        <v>13</v>
      </c>
      <c r="F51" s="707">
        <v>0</v>
      </c>
      <c r="G51" s="581"/>
      <c r="H51" s="545"/>
      <c r="I51" s="707"/>
    </row>
    <row r="52" spans="1:9" s="766" customFormat="1">
      <c r="A52" s="561"/>
      <c r="B52" s="577"/>
      <c r="C52" s="711"/>
      <c r="D52" s="564"/>
      <c r="E52" s="545"/>
      <c r="F52" s="707"/>
      <c r="G52" s="581"/>
      <c r="H52" s="545"/>
      <c r="I52" s="707"/>
    </row>
    <row r="53" spans="1:9" s="763" customFormat="1">
      <c r="A53" s="422">
        <v>7</v>
      </c>
      <c r="B53" s="552" t="s">
        <v>2566</v>
      </c>
      <c r="C53" s="759"/>
      <c r="D53" s="790"/>
      <c r="E53" s="749"/>
      <c r="F53" s="698">
        <f>SUM(F54:F68)</f>
        <v>4258000000</v>
      </c>
      <c r="G53" s="762"/>
      <c r="H53" s="749"/>
      <c r="I53" s="698"/>
    </row>
    <row r="54" spans="1:9" s="766" customFormat="1" ht="38.25">
      <c r="A54" s="561"/>
      <c r="B54" s="577" t="s">
        <v>2567</v>
      </c>
      <c r="C54" s="711" t="s">
        <v>2568</v>
      </c>
      <c r="D54" s="764"/>
      <c r="E54" s="545" t="s">
        <v>2569</v>
      </c>
      <c r="F54" s="707">
        <v>1650000000</v>
      </c>
      <c r="G54" s="581"/>
      <c r="H54" s="545"/>
      <c r="I54" s="707"/>
    </row>
    <row r="55" spans="1:9" s="766" customFormat="1" ht="25.5">
      <c r="A55" s="561"/>
      <c r="B55" s="577" t="s">
        <v>2570</v>
      </c>
      <c r="C55" s="711" t="s">
        <v>2571</v>
      </c>
      <c r="D55" s="564"/>
      <c r="E55" s="545" t="s">
        <v>859</v>
      </c>
      <c r="F55" s="707">
        <v>350000000</v>
      </c>
      <c r="G55" s="581"/>
      <c r="H55" s="545"/>
      <c r="I55" s="707"/>
    </row>
    <row r="56" spans="1:9" s="766" customFormat="1" ht="25.5">
      <c r="A56" s="561"/>
      <c r="B56" s="577" t="s">
        <v>2572</v>
      </c>
      <c r="C56" s="711" t="s">
        <v>2573</v>
      </c>
      <c r="D56" s="564"/>
      <c r="E56" s="545" t="s">
        <v>1477</v>
      </c>
      <c r="F56" s="707">
        <v>350000000</v>
      </c>
      <c r="G56" s="581"/>
      <c r="H56" s="545"/>
      <c r="I56" s="707"/>
    </row>
    <row r="57" spans="1:9" s="766" customFormat="1" ht="25.5">
      <c r="A57" s="561"/>
      <c r="B57" s="577" t="s">
        <v>2574</v>
      </c>
      <c r="C57" s="711" t="s">
        <v>2575</v>
      </c>
      <c r="D57" s="764"/>
      <c r="E57" s="788" t="s">
        <v>13</v>
      </c>
      <c r="F57" s="707">
        <v>0</v>
      </c>
      <c r="G57" s="581"/>
      <c r="H57" s="788"/>
      <c r="I57" s="707"/>
    </row>
    <row r="58" spans="1:9" s="766" customFormat="1" ht="25.5">
      <c r="A58" s="561"/>
      <c r="B58" s="577" t="s">
        <v>2576</v>
      </c>
      <c r="C58" s="711" t="s">
        <v>2577</v>
      </c>
      <c r="D58" s="764"/>
      <c r="E58" s="545" t="s">
        <v>1477</v>
      </c>
      <c r="F58" s="707">
        <v>250000000</v>
      </c>
      <c r="G58" s="581"/>
      <c r="H58" s="545"/>
      <c r="I58" s="707"/>
    </row>
    <row r="59" spans="1:9" s="766" customFormat="1" ht="25.5">
      <c r="A59" s="561"/>
      <c r="B59" s="577" t="s">
        <v>2578</v>
      </c>
      <c r="C59" s="711" t="s">
        <v>2579</v>
      </c>
      <c r="D59" s="764"/>
      <c r="E59" s="545" t="s">
        <v>1780</v>
      </c>
      <c r="F59" s="707">
        <v>475000000</v>
      </c>
      <c r="G59" s="581"/>
      <c r="H59" s="545"/>
      <c r="I59" s="707"/>
    </row>
    <row r="60" spans="1:9" s="766" customFormat="1" ht="25.5">
      <c r="A60" s="561"/>
      <c r="B60" s="577" t="s">
        <v>2580</v>
      </c>
      <c r="C60" s="711" t="s">
        <v>2581</v>
      </c>
      <c r="D60" s="764"/>
      <c r="E60" s="545" t="s">
        <v>13</v>
      </c>
      <c r="F60" s="707">
        <v>0</v>
      </c>
      <c r="G60" s="581"/>
      <c r="H60" s="545"/>
      <c r="I60" s="707"/>
    </row>
    <row r="61" spans="1:9" s="766" customFormat="1">
      <c r="A61" s="561"/>
      <c r="B61" s="577" t="s">
        <v>2582</v>
      </c>
      <c r="C61" s="711" t="s">
        <v>2583</v>
      </c>
      <c r="D61" s="764"/>
      <c r="E61" s="545" t="s">
        <v>2584</v>
      </c>
      <c r="F61" s="707">
        <v>250000000</v>
      </c>
      <c r="G61" s="581"/>
      <c r="H61" s="545"/>
      <c r="I61" s="707"/>
    </row>
    <row r="62" spans="1:9" s="766" customFormat="1" ht="38.25">
      <c r="A62" s="561"/>
      <c r="B62" s="577" t="s">
        <v>2585</v>
      </c>
      <c r="C62" s="711" t="s">
        <v>2586</v>
      </c>
      <c r="D62" s="764"/>
      <c r="E62" s="545" t="s">
        <v>2587</v>
      </c>
      <c r="F62" s="707">
        <v>138000000</v>
      </c>
      <c r="G62" s="581"/>
      <c r="H62" s="545"/>
      <c r="I62" s="707"/>
    </row>
    <row r="63" spans="1:9" s="766" customFormat="1" ht="25.5">
      <c r="A63" s="561"/>
      <c r="B63" s="577" t="s">
        <v>2588</v>
      </c>
      <c r="C63" s="711" t="s">
        <v>2589</v>
      </c>
      <c r="D63" s="764"/>
      <c r="E63" s="545" t="s">
        <v>1780</v>
      </c>
      <c r="F63" s="707">
        <v>120000000</v>
      </c>
      <c r="G63" s="581"/>
      <c r="H63" s="545"/>
      <c r="I63" s="707"/>
    </row>
    <row r="64" spans="1:9" s="766" customFormat="1" ht="25.5">
      <c r="A64" s="561"/>
      <c r="B64" s="577" t="s">
        <v>2590</v>
      </c>
      <c r="C64" s="711" t="s">
        <v>2591</v>
      </c>
      <c r="D64" s="764"/>
      <c r="E64" s="545" t="s">
        <v>1477</v>
      </c>
      <c r="F64" s="707">
        <v>200000000</v>
      </c>
      <c r="G64" s="581"/>
      <c r="H64" s="545"/>
      <c r="I64" s="707"/>
    </row>
    <row r="65" spans="1:9" s="766" customFormat="1" ht="25.5">
      <c r="A65" s="561"/>
      <c r="B65" s="577" t="s">
        <v>2592</v>
      </c>
      <c r="C65" s="711" t="s">
        <v>2593</v>
      </c>
      <c r="D65" s="764"/>
      <c r="E65" s="545" t="s">
        <v>1373</v>
      </c>
      <c r="F65" s="707">
        <v>125000000</v>
      </c>
      <c r="G65" s="581"/>
      <c r="H65" s="545"/>
      <c r="I65" s="707"/>
    </row>
    <row r="66" spans="1:9" s="766" customFormat="1" ht="25.5">
      <c r="A66" s="561"/>
      <c r="B66" s="577" t="s">
        <v>2594</v>
      </c>
      <c r="C66" s="711" t="s">
        <v>2595</v>
      </c>
      <c r="D66" s="764"/>
      <c r="E66" s="545" t="s">
        <v>360</v>
      </c>
      <c r="F66" s="707">
        <v>150000000</v>
      </c>
      <c r="G66" s="581"/>
      <c r="H66" s="545"/>
      <c r="I66" s="707"/>
    </row>
    <row r="67" spans="1:9" s="766" customFormat="1" ht="38.25">
      <c r="A67" s="561"/>
      <c r="B67" s="577" t="s">
        <v>2596</v>
      </c>
      <c r="C67" s="711" t="s">
        <v>2597</v>
      </c>
      <c r="D67" s="764"/>
      <c r="E67" s="545" t="s">
        <v>360</v>
      </c>
      <c r="F67" s="707">
        <v>125000000</v>
      </c>
      <c r="G67" s="581"/>
      <c r="H67" s="545"/>
      <c r="I67" s="707"/>
    </row>
    <row r="68" spans="1:9" s="766" customFormat="1" ht="38.25">
      <c r="A68" s="561"/>
      <c r="B68" s="577" t="s">
        <v>2598</v>
      </c>
      <c r="C68" s="711" t="s">
        <v>2599</v>
      </c>
      <c r="D68" s="764"/>
      <c r="E68" s="545" t="s">
        <v>360</v>
      </c>
      <c r="F68" s="707">
        <v>75000000</v>
      </c>
      <c r="G68" s="581"/>
      <c r="H68" s="545"/>
      <c r="I68" s="707"/>
    </row>
    <row r="69" spans="1:9" s="766" customFormat="1">
      <c r="A69" s="561"/>
      <c r="B69" s="577"/>
      <c r="C69" s="711"/>
      <c r="D69" s="764"/>
      <c r="E69" s="545"/>
      <c r="F69" s="707"/>
      <c r="G69" s="581"/>
      <c r="H69" s="545"/>
      <c r="I69" s="707"/>
    </row>
    <row r="70" spans="1:9" s="763" customFormat="1">
      <c r="A70" s="422">
        <v>8</v>
      </c>
      <c r="B70" s="552" t="s">
        <v>2600</v>
      </c>
      <c r="C70" s="759"/>
      <c r="D70" s="790"/>
      <c r="E70" s="749"/>
      <c r="F70" s="698">
        <f>SUM(F71:F74)</f>
        <v>2445000000</v>
      </c>
      <c r="G70" s="762"/>
      <c r="H70" s="749"/>
      <c r="I70" s="698"/>
    </row>
    <row r="71" spans="1:9" s="766" customFormat="1" ht="25.5">
      <c r="A71" s="561"/>
      <c r="B71" s="577" t="s">
        <v>2601</v>
      </c>
      <c r="C71" s="711" t="s">
        <v>2602</v>
      </c>
      <c r="D71" s="764"/>
      <c r="E71" s="545" t="s">
        <v>2603</v>
      </c>
      <c r="F71" s="707">
        <v>145000000</v>
      </c>
      <c r="G71" s="581"/>
      <c r="H71" s="545"/>
      <c r="I71" s="707"/>
    </row>
    <row r="72" spans="1:9" s="766" customFormat="1" ht="25.5">
      <c r="A72" s="561"/>
      <c r="B72" s="577" t="s">
        <v>2604</v>
      </c>
      <c r="C72" s="711" t="s">
        <v>2605</v>
      </c>
      <c r="D72" s="764"/>
      <c r="E72" s="545" t="s">
        <v>484</v>
      </c>
      <c r="F72" s="707">
        <v>1500000000</v>
      </c>
      <c r="G72" s="581"/>
      <c r="H72" s="545"/>
      <c r="I72" s="707"/>
    </row>
    <row r="73" spans="1:9" s="766" customFormat="1" ht="25.5">
      <c r="A73" s="561"/>
      <c r="B73" s="577" t="s">
        <v>2606</v>
      </c>
      <c r="C73" s="711" t="s">
        <v>2607</v>
      </c>
      <c r="D73" s="764"/>
      <c r="E73" s="545" t="s">
        <v>2608</v>
      </c>
      <c r="F73" s="707">
        <v>500000000</v>
      </c>
      <c r="G73" s="581"/>
      <c r="H73" s="545"/>
      <c r="I73" s="707"/>
    </row>
    <row r="74" spans="1:9" s="766" customFormat="1" ht="38.25">
      <c r="A74" s="561"/>
      <c r="B74" s="577" t="s">
        <v>2609</v>
      </c>
      <c r="C74" s="711" t="s">
        <v>2610</v>
      </c>
      <c r="D74" s="764"/>
      <c r="E74" s="545" t="s">
        <v>2394</v>
      </c>
      <c r="F74" s="707">
        <v>300000000</v>
      </c>
      <c r="G74" s="581"/>
      <c r="H74" s="545"/>
      <c r="I74" s="707"/>
    </row>
    <row r="75" spans="1:9" s="766" customFormat="1">
      <c r="A75" s="561"/>
      <c r="B75" s="577"/>
      <c r="C75" s="711"/>
      <c r="D75" s="764"/>
      <c r="E75" s="545"/>
      <c r="F75" s="707"/>
      <c r="G75" s="581"/>
      <c r="H75" s="545"/>
      <c r="I75" s="707"/>
    </row>
    <row r="76" spans="1:9" s="763" customFormat="1" ht="25.5">
      <c r="A76" s="422">
        <v>9</v>
      </c>
      <c r="B76" s="552" t="s">
        <v>2611</v>
      </c>
      <c r="C76" s="759"/>
      <c r="D76" s="790"/>
      <c r="E76" s="749"/>
      <c r="F76" s="698">
        <f>SUM(F77:F78)</f>
        <v>775000000</v>
      </c>
      <c r="G76" s="762"/>
      <c r="H76" s="749"/>
      <c r="I76" s="698"/>
    </row>
    <row r="77" spans="1:9" s="766" customFormat="1" ht="38.25">
      <c r="A77" s="561"/>
      <c r="B77" s="577" t="s">
        <v>2612</v>
      </c>
      <c r="C77" s="711" t="s">
        <v>2613</v>
      </c>
      <c r="D77" s="764"/>
      <c r="E77" s="545" t="s">
        <v>2614</v>
      </c>
      <c r="F77" s="707">
        <v>490000000</v>
      </c>
      <c r="G77" s="581"/>
      <c r="H77" s="545"/>
      <c r="I77" s="707"/>
    </row>
    <row r="78" spans="1:9" s="766" customFormat="1" ht="38.25">
      <c r="A78" s="561"/>
      <c r="B78" s="577" t="s">
        <v>2615</v>
      </c>
      <c r="C78" s="711" t="s">
        <v>2616</v>
      </c>
      <c r="D78" s="764"/>
      <c r="E78" s="545" t="s">
        <v>2617</v>
      </c>
      <c r="F78" s="707">
        <v>285000000</v>
      </c>
      <c r="G78" s="581"/>
      <c r="H78" s="545"/>
      <c r="I78" s="707"/>
    </row>
    <row r="79" spans="1:9" s="766" customFormat="1">
      <c r="A79" s="561"/>
      <c r="B79" s="577"/>
      <c r="C79" s="711"/>
      <c r="D79" s="764"/>
      <c r="E79" s="545"/>
      <c r="F79" s="707"/>
      <c r="G79" s="581"/>
      <c r="H79" s="545"/>
      <c r="I79" s="707"/>
    </row>
    <row r="80" spans="1:9" s="763" customFormat="1">
      <c r="A80" s="422">
        <v>10</v>
      </c>
      <c r="B80" s="552" t="s">
        <v>2618</v>
      </c>
      <c r="C80" s="759"/>
      <c r="D80" s="790"/>
      <c r="E80" s="749"/>
      <c r="F80" s="698">
        <f>SUM(F81:F86)</f>
        <v>1505000000</v>
      </c>
      <c r="G80" s="762"/>
      <c r="H80" s="749"/>
      <c r="I80" s="698"/>
    </row>
    <row r="81" spans="1:9" s="766" customFormat="1" ht="25.5">
      <c r="A81" s="561"/>
      <c r="B81" s="577" t="s">
        <v>2619</v>
      </c>
      <c r="C81" s="711" t="s">
        <v>2620</v>
      </c>
      <c r="D81" s="764"/>
      <c r="E81" s="545" t="s">
        <v>2621</v>
      </c>
      <c r="F81" s="707">
        <v>130000000</v>
      </c>
      <c r="G81" s="581"/>
      <c r="H81" s="545"/>
      <c r="I81" s="707"/>
    </row>
    <row r="82" spans="1:9" s="766" customFormat="1" ht="25.5">
      <c r="A82" s="561"/>
      <c r="B82" s="577" t="s">
        <v>2622</v>
      </c>
      <c r="C82" s="711" t="s">
        <v>2623</v>
      </c>
      <c r="D82" s="764"/>
      <c r="E82" s="545" t="s">
        <v>2621</v>
      </c>
      <c r="F82" s="707">
        <v>180000000</v>
      </c>
      <c r="G82" s="581"/>
      <c r="H82" s="545"/>
      <c r="I82" s="707"/>
    </row>
    <row r="83" spans="1:9" s="766" customFormat="1" ht="25.5">
      <c r="A83" s="561"/>
      <c r="B83" s="577" t="s">
        <v>2624</v>
      </c>
      <c r="C83" s="711" t="s">
        <v>2625</v>
      </c>
      <c r="D83" s="764"/>
      <c r="E83" s="545" t="s">
        <v>2626</v>
      </c>
      <c r="F83" s="707">
        <v>165000000</v>
      </c>
      <c r="G83" s="581"/>
      <c r="H83" s="545"/>
      <c r="I83" s="707"/>
    </row>
    <row r="84" spans="1:9" s="766" customFormat="1" ht="25.5">
      <c r="A84" s="561"/>
      <c r="B84" s="577" t="s">
        <v>2627</v>
      </c>
      <c r="C84" s="711" t="s">
        <v>2628</v>
      </c>
      <c r="D84" s="764"/>
      <c r="E84" s="545" t="s">
        <v>484</v>
      </c>
      <c r="F84" s="707">
        <v>550000000</v>
      </c>
      <c r="G84" s="581"/>
      <c r="H84" s="545"/>
      <c r="I84" s="707"/>
    </row>
    <row r="85" spans="1:9" s="766" customFormat="1" ht="25.5">
      <c r="A85" s="561"/>
      <c r="B85" s="577" t="s">
        <v>2629</v>
      </c>
      <c r="C85" s="711" t="s">
        <v>2630</v>
      </c>
      <c r="D85" s="764"/>
      <c r="E85" s="545" t="s">
        <v>2631</v>
      </c>
      <c r="F85" s="707">
        <v>300000000</v>
      </c>
      <c r="G85" s="581"/>
      <c r="H85" s="545"/>
      <c r="I85" s="707"/>
    </row>
    <row r="86" spans="1:9" s="766" customFormat="1">
      <c r="A86" s="561"/>
      <c r="B86" s="577" t="s">
        <v>2632</v>
      </c>
      <c r="C86" s="711" t="s">
        <v>2630</v>
      </c>
      <c r="D86" s="764"/>
      <c r="E86" s="545" t="s">
        <v>484</v>
      </c>
      <c r="F86" s="707">
        <v>180000000</v>
      </c>
      <c r="G86" s="581"/>
      <c r="H86" s="545"/>
      <c r="I86" s="707"/>
    </row>
    <row r="87" spans="1:9" s="766" customFormat="1">
      <c r="A87" s="561"/>
      <c r="B87" s="560"/>
      <c r="C87" s="560"/>
      <c r="D87" s="561"/>
      <c r="E87" s="542"/>
      <c r="F87" s="543"/>
      <c r="G87" s="581"/>
      <c r="H87" s="542"/>
      <c r="I87" s="543"/>
    </row>
    <row r="88" spans="1:9">
      <c r="A88" s="2096" t="s">
        <v>9</v>
      </c>
      <c r="B88" s="2096"/>
      <c r="C88" s="2096"/>
      <c r="D88" s="2096"/>
      <c r="E88" s="2096"/>
      <c r="F88" s="590">
        <f>SUM(F9+F21+F29+F34+F37+F41+F53+F70+F76+F80)</f>
        <v>13283000000</v>
      </c>
      <c r="G88" s="591" t="s">
        <v>244</v>
      </c>
      <c r="H88" s="592"/>
      <c r="I88" s="590">
        <f>SUM(I9+I22+I27+I30+I33+I37+I44+I52+I56)</f>
        <v>0</v>
      </c>
    </row>
    <row r="89" spans="1:9">
      <c r="F89" s="789"/>
    </row>
  </sheetData>
  <mergeCells count="7">
    <mergeCell ref="G3:G4"/>
    <mergeCell ref="H3:I3"/>
    <mergeCell ref="A88:E88"/>
    <mergeCell ref="A3:A4"/>
    <mergeCell ref="B3:B4"/>
    <mergeCell ref="C3:C4"/>
    <mergeCell ref="D3:F3"/>
  </mergeCells>
  <pageMargins left="0.78740157480314965" right="0.78740157480314965" top="0.98425196850393704" bottom="0.78740157480314965" header="0.31496062992125984" footer="0.31496062992125984"/>
  <pageSetup paperSize="10000" scale="65" orientation="landscape" horizontalDpi="4294967292" verticalDpi="0" r:id="rId1"/>
  <headerFooter>
    <oddFooter>&amp;L&amp;"-,Bold"&amp;12&amp;K03-024&amp;N RKPD Prov. Jambi Tahun 2019</odd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E99186-8443-466A-BA9D-632B86756F0B}">
  <sheetPr>
    <tabColor rgb="FF00B050"/>
  </sheetPr>
  <dimension ref="A1:I89"/>
  <sheetViews>
    <sheetView topLeftCell="A70" workbookViewId="0">
      <selection activeCell="A3" sqref="A3:F87"/>
    </sheetView>
  </sheetViews>
  <sheetFormatPr defaultColWidth="8.85546875" defaultRowHeight="12.75"/>
  <cols>
    <col min="1" max="1" width="6.28515625" style="514" customWidth="1"/>
    <col min="2" max="2" width="48.7109375" style="514" customWidth="1"/>
    <col min="3" max="3" width="37.85546875" style="514" customWidth="1"/>
    <col min="4" max="4" width="18.7109375" style="514" customWidth="1"/>
    <col min="5" max="5" width="18.7109375" style="515" customWidth="1"/>
    <col min="6" max="6" width="26.7109375" style="514" customWidth="1"/>
    <col min="7" max="7" width="20.7109375" style="514" customWidth="1"/>
    <col min="8" max="8" width="18.7109375" style="514" customWidth="1"/>
    <col min="9" max="9" width="26.7109375" style="514" customWidth="1"/>
    <col min="10" max="16384" width="8.85546875" style="514"/>
  </cols>
  <sheetData>
    <row r="1" spans="1:9">
      <c r="A1" s="513" t="s">
        <v>718</v>
      </c>
      <c r="B1" s="513"/>
      <c r="C1" s="513"/>
    </row>
    <row r="3" spans="1:9">
      <c r="A3" s="2096" t="s">
        <v>0</v>
      </c>
      <c r="B3" s="2097" t="s">
        <v>1</v>
      </c>
      <c r="C3" s="2097" t="s">
        <v>2</v>
      </c>
      <c r="D3" s="2096" t="s">
        <v>1866</v>
      </c>
      <c r="E3" s="2096"/>
      <c r="F3" s="2096"/>
      <c r="G3" s="2097" t="s">
        <v>6</v>
      </c>
      <c r="H3" s="2097" t="s">
        <v>606</v>
      </c>
      <c r="I3" s="2097"/>
    </row>
    <row r="4" spans="1:9" ht="25.5">
      <c r="A4" s="2096"/>
      <c r="B4" s="2097"/>
      <c r="C4" s="2097"/>
      <c r="D4" s="421" t="s">
        <v>3</v>
      </c>
      <c r="E4" s="422" t="s">
        <v>4</v>
      </c>
      <c r="F4" s="422" t="s">
        <v>5</v>
      </c>
      <c r="G4" s="2097"/>
      <c r="H4" s="422" t="s">
        <v>4</v>
      </c>
      <c r="I4" s="422" t="s">
        <v>5</v>
      </c>
    </row>
    <row r="5" spans="1:9">
      <c r="A5" s="516">
        <v>1</v>
      </c>
      <c r="B5" s="516">
        <v>2</v>
      </c>
      <c r="C5" s="516">
        <v>3</v>
      </c>
      <c r="D5" s="516">
        <v>4</v>
      </c>
      <c r="E5" s="516">
        <v>5</v>
      </c>
      <c r="F5" s="516">
        <v>6</v>
      </c>
      <c r="G5" s="516">
        <v>7</v>
      </c>
      <c r="H5" s="516">
        <v>8</v>
      </c>
      <c r="I5" s="516">
        <v>9</v>
      </c>
    </row>
    <row r="6" spans="1:9">
      <c r="A6" s="517"/>
      <c r="B6" s="517"/>
      <c r="C6" s="517"/>
      <c r="D6" s="517"/>
      <c r="E6" s="518"/>
      <c r="F6" s="517"/>
      <c r="G6" s="517"/>
      <c r="H6" s="517"/>
      <c r="I6" s="517"/>
    </row>
    <row r="7" spans="1:9">
      <c r="A7" s="519" t="s">
        <v>2050</v>
      </c>
      <c r="B7" s="520"/>
      <c r="C7" s="520"/>
      <c r="D7" s="520"/>
      <c r="E7" s="521"/>
      <c r="F7" s="520"/>
      <c r="G7" s="520"/>
      <c r="H7" s="520"/>
      <c r="I7" s="520"/>
    </row>
    <row r="8" spans="1:9" s="529" customFormat="1">
      <c r="A8" s="422">
        <v>1</v>
      </c>
      <c r="B8" s="2162" t="s">
        <v>2051</v>
      </c>
      <c r="C8" s="522" t="s">
        <v>2052</v>
      </c>
      <c r="D8" s="523" t="s">
        <v>8</v>
      </c>
      <c r="E8" s="524"/>
      <c r="F8" s="525">
        <f>SUM(F11+F14+F26+F34)</f>
        <v>989924535</v>
      </c>
      <c r="G8" s="526"/>
      <c r="H8" s="527"/>
      <c r="I8" s="528"/>
    </row>
    <row r="9" spans="1:9" ht="38.25">
      <c r="A9" s="421"/>
      <c r="B9" s="2163"/>
      <c r="C9" s="530" t="s">
        <v>2053</v>
      </c>
      <c r="D9" s="523"/>
      <c r="E9" s="531" t="s">
        <v>2054</v>
      </c>
      <c r="F9" s="532"/>
      <c r="G9" s="533"/>
      <c r="H9" s="527"/>
      <c r="I9" s="528"/>
    </row>
    <row r="10" spans="1:9" ht="25.5">
      <c r="A10" s="421"/>
      <c r="B10" s="534"/>
      <c r="C10" s="535" t="s">
        <v>2055</v>
      </c>
      <c r="D10" s="536"/>
      <c r="E10" s="537" t="s">
        <v>2056</v>
      </c>
      <c r="F10" s="538"/>
      <c r="G10" s="533"/>
      <c r="H10" s="527"/>
      <c r="I10" s="528"/>
    </row>
    <row r="11" spans="1:9">
      <c r="A11" s="518"/>
      <c r="B11" s="2164" t="s">
        <v>2057</v>
      </c>
      <c r="C11" s="539" t="s">
        <v>2058</v>
      </c>
      <c r="D11" s="540" t="s">
        <v>8</v>
      </c>
      <c r="E11" s="540"/>
      <c r="F11" s="541">
        <v>213172000</v>
      </c>
      <c r="G11" s="533"/>
      <c r="H11" s="542"/>
      <c r="I11" s="543"/>
    </row>
    <row r="12" spans="1:9" ht="25.5">
      <c r="A12" s="518"/>
      <c r="B12" s="2165"/>
      <c r="C12" s="544" t="s">
        <v>2059</v>
      </c>
      <c r="D12" s="540"/>
      <c r="E12" s="545" t="s">
        <v>2060</v>
      </c>
      <c r="F12" s="546"/>
      <c r="G12" s="533"/>
      <c r="H12" s="542"/>
      <c r="I12" s="543"/>
    </row>
    <row r="13" spans="1:9" ht="25.5">
      <c r="A13" s="518"/>
      <c r="B13" s="2165"/>
      <c r="C13" s="544" t="s">
        <v>2061</v>
      </c>
      <c r="D13" s="540"/>
      <c r="E13" s="540" t="s">
        <v>2062</v>
      </c>
      <c r="F13" s="546"/>
      <c r="G13" s="533"/>
      <c r="H13" s="542"/>
      <c r="I13" s="543"/>
    </row>
    <row r="14" spans="1:9">
      <c r="A14" s="518"/>
      <c r="B14" s="2161" t="s">
        <v>2063</v>
      </c>
      <c r="C14" s="539" t="s">
        <v>2064</v>
      </c>
      <c r="D14" s="540" t="s">
        <v>8</v>
      </c>
      <c r="E14" s="540"/>
      <c r="F14" s="541">
        <v>355024350</v>
      </c>
      <c r="G14" s="533"/>
      <c r="H14" s="542"/>
      <c r="I14" s="543"/>
    </row>
    <row r="15" spans="1:9">
      <c r="A15" s="518"/>
      <c r="B15" s="2161"/>
      <c r="C15" s="544" t="s">
        <v>2065</v>
      </c>
      <c r="D15" s="547"/>
      <c r="E15" s="547" t="s">
        <v>1477</v>
      </c>
      <c r="F15" s="546"/>
      <c r="G15" s="533"/>
      <c r="H15" s="542"/>
      <c r="I15" s="543"/>
    </row>
    <row r="16" spans="1:9">
      <c r="A16" s="518"/>
      <c r="B16" s="2161"/>
      <c r="C16" s="544" t="s">
        <v>2066</v>
      </c>
      <c r="D16" s="547"/>
      <c r="E16" s="547" t="s">
        <v>2067</v>
      </c>
      <c r="F16" s="546"/>
      <c r="G16" s="533"/>
      <c r="H16" s="542"/>
      <c r="I16" s="543"/>
    </row>
    <row r="17" spans="1:9" ht="51">
      <c r="A17" s="518"/>
      <c r="B17" s="2161"/>
      <c r="C17" s="544" t="s">
        <v>2068</v>
      </c>
      <c r="D17" s="545"/>
      <c r="E17" s="545" t="s">
        <v>484</v>
      </c>
      <c r="F17" s="546"/>
      <c r="G17" s="533"/>
      <c r="H17" s="542"/>
      <c r="I17" s="543"/>
    </row>
    <row r="18" spans="1:9">
      <c r="A18" s="518"/>
      <c r="B18" s="2161"/>
      <c r="C18" s="544" t="s">
        <v>2069</v>
      </c>
      <c r="D18" s="545"/>
      <c r="E18" s="545" t="s">
        <v>2062</v>
      </c>
      <c r="F18" s="546"/>
      <c r="G18" s="533"/>
      <c r="H18" s="542"/>
      <c r="I18" s="543"/>
    </row>
    <row r="19" spans="1:9">
      <c r="A19" s="518"/>
      <c r="B19" s="2161"/>
      <c r="C19" s="548" t="s">
        <v>2070</v>
      </c>
      <c r="D19" s="545"/>
      <c r="E19" s="545" t="s">
        <v>2060</v>
      </c>
      <c r="F19" s="546"/>
      <c r="G19" s="533"/>
      <c r="H19" s="542"/>
      <c r="I19" s="543"/>
    </row>
    <row r="20" spans="1:9" ht="25.5">
      <c r="A20" s="518"/>
      <c r="B20" s="2164"/>
      <c r="C20" s="548" t="s">
        <v>2071</v>
      </c>
      <c r="D20" s="540"/>
      <c r="E20" s="540" t="s">
        <v>2062</v>
      </c>
      <c r="F20" s="546"/>
      <c r="G20" s="533"/>
      <c r="H20" s="542"/>
      <c r="I20" s="543"/>
    </row>
    <row r="21" spans="1:9">
      <c r="A21" s="518"/>
      <c r="B21" s="549"/>
      <c r="C21" s="548" t="s">
        <v>2072</v>
      </c>
      <c r="D21" s="540"/>
      <c r="E21" s="540" t="s">
        <v>1477</v>
      </c>
      <c r="F21" s="546"/>
      <c r="G21" s="533"/>
      <c r="H21" s="542"/>
      <c r="I21" s="543"/>
    </row>
    <row r="22" spans="1:9" ht="25.5">
      <c r="A22" s="518"/>
      <c r="B22" s="549"/>
      <c r="C22" s="548" t="s">
        <v>2073</v>
      </c>
      <c r="D22" s="540"/>
      <c r="E22" s="540" t="s">
        <v>2060</v>
      </c>
      <c r="F22" s="546"/>
      <c r="G22" s="533"/>
      <c r="H22" s="542"/>
      <c r="I22" s="543"/>
    </row>
    <row r="23" spans="1:9" ht="25.5">
      <c r="A23" s="518"/>
      <c r="B23" s="549"/>
      <c r="C23" s="548" t="s">
        <v>2074</v>
      </c>
      <c r="D23" s="540"/>
      <c r="E23" s="540" t="s">
        <v>1477</v>
      </c>
      <c r="F23" s="546"/>
      <c r="G23" s="533"/>
      <c r="H23" s="542"/>
      <c r="I23" s="543"/>
    </row>
    <row r="24" spans="1:9">
      <c r="A24" s="518"/>
      <c r="B24" s="549"/>
      <c r="C24" s="548" t="s">
        <v>2075</v>
      </c>
      <c r="D24" s="540"/>
      <c r="E24" s="540" t="s">
        <v>2076</v>
      </c>
      <c r="F24" s="546"/>
      <c r="G24" s="533"/>
      <c r="H24" s="542"/>
      <c r="I24" s="543"/>
    </row>
    <row r="25" spans="1:9" ht="25.5">
      <c r="A25" s="518"/>
      <c r="B25" s="550"/>
      <c r="C25" s="548" t="s">
        <v>2077</v>
      </c>
      <c r="D25" s="540"/>
      <c r="E25" s="540" t="s">
        <v>2062</v>
      </c>
      <c r="F25" s="551"/>
      <c r="G25" s="533"/>
      <c r="H25" s="542"/>
      <c r="I25" s="543"/>
    </row>
    <row r="26" spans="1:9">
      <c r="A26" s="518"/>
      <c r="B26" s="2161" t="s">
        <v>2078</v>
      </c>
      <c r="C26" s="552" t="s">
        <v>2079</v>
      </c>
      <c r="D26" s="540" t="s">
        <v>8</v>
      </c>
      <c r="E26" s="540"/>
      <c r="F26" s="553">
        <v>272740185</v>
      </c>
      <c r="G26" s="533"/>
      <c r="H26" s="542"/>
      <c r="I26" s="543"/>
    </row>
    <row r="27" spans="1:9" ht="38.25">
      <c r="A27" s="518"/>
      <c r="B27" s="2164"/>
      <c r="C27" s="554" t="s">
        <v>2080</v>
      </c>
      <c r="D27" s="555"/>
      <c r="E27" s="555">
        <v>1</v>
      </c>
      <c r="F27" s="556"/>
      <c r="G27" s="533"/>
      <c r="H27" s="542"/>
      <c r="I27" s="543"/>
    </row>
    <row r="28" spans="1:9" ht="25.5">
      <c r="A28" s="518"/>
      <c r="B28" s="549"/>
      <c r="C28" s="554" t="s">
        <v>2081</v>
      </c>
      <c r="D28" s="555"/>
      <c r="E28" s="555">
        <v>1</v>
      </c>
      <c r="F28" s="556"/>
      <c r="G28" s="533"/>
      <c r="H28" s="542"/>
      <c r="I28" s="543"/>
    </row>
    <row r="29" spans="1:9" ht="25.5">
      <c r="A29" s="518"/>
      <c r="B29" s="549"/>
      <c r="C29" s="554" t="s">
        <v>2082</v>
      </c>
      <c r="D29" s="555"/>
      <c r="E29" s="555">
        <v>1</v>
      </c>
      <c r="F29" s="556"/>
      <c r="G29" s="533"/>
      <c r="H29" s="542"/>
      <c r="I29" s="543"/>
    </row>
    <row r="30" spans="1:9" ht="25.5">
      <c r="A30" s="518"/>
      <c r="B30" s="549"/>
      <c r="C30" s="554" t="s">
        <v>2083</v>
      </c>
      <c r="D30" s="555"/>
      <c r="E30" s="555">
        <v>1</v>
      </c>
      <c r="F30" s="556"/>
      <c r="G30" s="533"/>
      <c r="H30" s="542"/>
      <c r="I30" s="543"/>
    </row>
    <row r="31" spans="1:9" ht="25.5">
      <c r="A31" s="518"/>
      <c r="B31" s="549"/>
      <c r="C31" s="554" t="s">
        <v>2084</v>
      </c>
      <c r="D31" s="555"/>
      <c r="E31" s="555">
        <v>1</v>
      </c>
      <c r="F31" s="556"/>
      <c r="G31" s="533"/>
      <c r="H31" s="542"/>
      <c r="I31" s="543"/>
    </row>
    <row r="32" spans="1:9" ht="38.25">
      <c r="A32" s="518"/>
      <c r="B32" s="549"/>
      <c r="C32" s="554" t="s">
        <v>2085</v>
      </c>
      <c r="D32" s="555"/>
      <c r="E32" s="555">
        <v>1</v>
      </c>
      <c r="F32" s="556"/>
      <c r="G32" s="533"/>
      <c r="H32" s="542"/>
      <c r="I32" s="543"/>
    </row>
    <row r="33" spans="1:9" ht="25.5">
      <c r="A33" s="518"/>
      <c r="B33" s="550"/>
      <c r="C33" s="554" t="s">
        <v>2086</v>
      </c>
      <c r="D33" s="555"/>
      <c r="E33" s="555">
        <v>1</v>
      </c>
      <c r="F33" s="556"/>
      <c r="G33" s="533"/>
      <c r="H33" s="542"/>
      <c r="I33" s="543"/>
    </row>
    <row r="34" spans="1:9">
      <c r="A34" s="518"/>
      <c r="B34" s="2161" t="s">
        <v>2087</v>
      </c>
      <c r="C34" s="552" t="s">
        <v>2079</v>
      </c>
      <c r="D34" s="540" t="s">
        <v>8</v>
      </c>
      <c r="E34" s="540"/>
      <c r="F34" s="541">
        <v>148988000</v>
      </c>
      <c r="G34" s="533"/>
      <c r="H34" s="542"/>
      <c r="I34" s="543"/>
    </row>
    <row r="35" spans="1:9" ht="38.25">
      <c r="A35" s="518"/>
      <c r="B35" s="2161"/>
      <c r="C35" s="554" t="s">
        <v>2088</v>
      </c>
      <c r="D35" s="557"/>
      <c r="E35" s="540" t="s">
        <v>2062</v>
      </c>
      <c r="F35" s="546"/>
      <c r="G35" s="533"/>
      <c r="H35" s="542"/>
      <c r="I35" s="543"/>
    </row>
    <row r="36" spans="1:9" ht="38.25">
      <c r="A36" s="518"/>
      <c r="B36" s="2161"/>
      <c r="C36" s="554" t="s">
        <v>2089</v>
      </c>
      <c r="D36" s="558"/>
      <c r="E36" s="558" t="s">
        <v>2060</v>
      </c>
      <c r="F36" s="546"/>
      <c r="G36" s="533"/>
      <c r="H36" s="542"/>
      <c r="I36" s="543"/>
    </row>
    <row r="37" spans="1:9">
      <c r="A37" s="518"/>
      <c r="B37" s="559"/>
      <c r="C37" s="560"/>
      <c r="D37" s="561"/>
      <c r="E37" s="542"/>
      <c r="F37" s="543"/>
      <c r="G37" s="533"/>
      <c r="H37" s="542"/>
      <c r="I37" s="543"/>
    </row>
    <row r="38" spans="1:9">
      <c r="A38" s="518">
        <v>2</v>
      </c>
      <c r="B38" s="2162" t="s">
        <v>2090</v>
      </c>
      <c r="C38" s="539" t="s">
        <v>2052</v>
      </c>
      <c r="D38" s="540" t="s">
        <v>8</v>
      </c>
      <c r="E38" s="562"/>
      <c r="F38" s="543">
        <f>SUM(F41+F44+F48+F52)</f>
        <v>549005400</v>
      </c>
      <c r="G38" s="533"/>
      <c r="H38" s="542"/>
      <c r="I38" s="543"/>
    </row>
    <row r="39" spans="1:9" ht="38.25">
      <c r="A39" s="518"/>
      <c r="B39" s="2162"/>
      <c r="C39" s="563" t="s">
        <v>2091</v>
      </c>
      <c r="D39" s="564"/>
      <c r="E39" s="564" t="s">
        <v>2092</v>
      </c>
      <c r="F39" s="543"/>
      <c r="G39" s="533"/>
      <c r="H39" s="542"/>
      <c r="I39" s="543"/>
    </row>
    <row r="40" spans="1:9" ht="25.5">
      <c r="A40" s="518"/>
      <c r="B40" s="539"/>
      <c r="C40" s="539" t="s">
        <v>2093</v>
      </c>
      <c r="D40" s="565"/>
      <c r="E40" s="545" t="s">
        <v>2094</v>
      </c>
      <c r="F40" s="543"/>
      <c r="G40" s="533"/>
      <c r="H40" s="542"/>
      <c r="I40" s="543"/>
    </row>
    <row r="41" spans="1:9">
      <c r="A41" s="421"/>
      <c r="B41" s="2161" t="s">
        <v>2095</v>
      </c>
      <c r="C41" s="539" t="s">
        <v>2079</v>
      </c>
      <c r="D41" s="540" t="s">
        <v>8</v>
      </c>
      <c r="E41" s="540"/>
      <c r="F41" s="566">
        <v>105380450</v>
      </c>
      <c r="G41" s="533"/>
      <c r="H41" s="527"/>
      <c r="I41" s="528"/>
    </row>
    <row r="42" spans="1:9" ht="38.25">
      <c r="A42" s="421"/>
      <c r="B42" s="2164"/>
      <c r="C42" s="544" t="s">
        <v>2096</v>
      </c>
      <c r="D42" s="545"/>
      <c r="E42" s="545" t="s">
        <v>484</v>
      </c>
      <c r="F42" s="567"/>
      <c r="G42" s="533"/>
      <c r="H42" s="527"/>
      <c r="I42" s="528"/>
    </row>
    <row r="43" spans="1:9">
      <c r="A43" s="421"/>
      <c r="B43" s="568"/>
      <c r="C43" s="544" t="s">
        <v>2097</v>
      </c>
      <c r="D43" s="540"/>
      <c r="E43" s="540" t="s">
        <v>2062</v>
      </c>
      <c r="F43" s="567"/>
      <c r="G43" s="533"/>
      <c r="H43" s="527"/>
      <c r="I43" s="528"/>
    </row>
    <row r="44" spans="1:9">
      <c r="A44" s="518"/>
      <c r="B44" s="2161" t="s">
        <v>2098</v>
      </c>
      <c r="C44" s="539" t="s">
        <v>2099</v>
      </c>
      <c r="D44" s="540" t="s">
        <v>8</v>
      </c>
      <c r="E44" s="540"/>
      <c r="F44" s="566">
        <v>189415400</v>
      </c>
      <c r="G44" s="533"/>
      <c r="H44" s="542"/>
      <c r="I44" s="543"/>
    </row>
    <row r="45" spans="1:9" ht="38.25">
      <c r="A45" s="518"/>
      <c r="B45" s="2161"/>
      <c r="C45" s="544" t="s">
        <v>2100</v>
      </c>
      <c r="D45" s="545"/>
      <c r="E45" s="547" t="s">
        <v>2101</v>
      </c>
      <c r="F45" s="567"/>
      <c r="G45" s="533"/>
      <c r="H45" s="542"/>
      <c r="I45" s="543"/>
    </row>
    <row r="46" spans="1:9" ht="51">
      <c r="A46" s="518"/>
      <c r="B46" s="2161"/>
      <c r="C46" s="544" t="s">
        <v>2102</v>
      </c>
      <c r="D46" s="545"/>
      <c r="E46" s="547" t="s">
        <v>2101</v>
      </c>
      <c r="F46" s="567"/>
      <c r="G46" s="533"/>
      <c r="H46" s="542"/>
      <c r="I46" s="543"/>
    </row>
    <row r="47" spans="1:9" ht="38.25">
      <c r="A47" s="518"/>
      <c r="B47" s="2161"/>
      <c r="C47" s="569" t="s">
        <v>2103</v>
      </c>
      <c r="D47" s="540"/>
      <c r="E47" s="540" t="s">
        <v>2104</v>
      </c>
      <c r="F47" s="567"/>
      <c r="G47" s="533"/>
      <c r="H47" s="542"/>
      <c r="I47" s="543"/>
    </row>
    <row r="48" spans="1:9">
      <c r="A48" s="518"/>
      <c r="B48" s="2161" t="s">
        <v>2105</v>
      </c>
      <c r="C48" s="539" t="s">
        <v>2106</v>
      </c>
      <c r="D48" s="540" t="s">
        <v>8</v>
      </c>
      <c r="E48" s="540"/>
      <c r="F48" s="566">
        <v>202702000</v>
      </c>
      <c r="G48" s="533"/>
      <c r="H48" s="542"/>
      <c r="I48" s="543"/>
    </row>
    <row r="49" spans="1:9" ht="38.25">
      <c r="A49" s="518"/>
      <c r="B49" s="2161"/>
      <c r="C49" s="544" t="s">
        <v>2107</v>
      </c>
      <c r="D49" s="545"/>
      <c r="E49" s="547" t="s">
        <v>2108</v>
      </c>
      <c r="F49" s="567"/>
      <c r="G49" s="533"/>
      <c r="H49" s="542"/>
      <c r="I49" s="543"/>
    </row>
    <row r="50" spans="1:9" ht="38.25">
      <c r="A50" s="518"/>
      <c r="B50" s="2161"/>
      <c r="C50" s="544" t="s">
        <v>2109</v>
      </c>
      <c r="D50" s="545"/>
      <c r="E50" s="547" t="s">
        <v>484</v>
      </c>
      <c r="F50" s="567"/>
      <c r="G50" s="533"/>
      <c r="H50" s="542"/>
      <c r="I50" s="543"/>
    </row>
    <row r="51" spans="1:9" ht="38.25">
      <c r="A51" s="518"/>
      <c r="B51" s="2161"/>
      <c r="C51" s="570" t="s">
        <v>2110</v>
      </c>
      <c r="D51" s="540"/>
      <c r="E51" s="540" t="s">
        <v>1212</v>
      </c>
      <c r="F51" s="567"/>
      <c r="G51" s="533"/>
      <c r="H51" s="542"/>
      <c r="I51" s="543"/>
    </row>
    <row r="52" spans="1:9">
      <c r="A52" s="518"/>
      <c r="B52" s="2161" t="s">
        <v>2111</v>
      </c>
      <c r="C52" s="539" t="s">
        <v>2106</v>
      </c>
      <c r="D52" s="540" t="s">
        <v>8</v>
      </c>
      <c r="E52" s="540"/>
      <c r="F52" s="566">
        <v>51507550</v>
      </c>
      <c r="G52" s="533"/>
      <c r="H52" s="542"/>
      <c r="I52" s="543"/>
    </row>
    <row r="53" spans="1:9" ht="25.5">
      <c r="A53" s="518"/>
      <c r="B53" s="2161"/>
      <c r="C53" s="544" t="s">
        <v>2112</v>
      </c>
      <c r="D53" s="540"/>
      <c r="E53" s="540" t="s">
        <v>2062</v>
      </c>
      <c r="F53" s="571"/>
      <c r="G53" s="533"/>
      <c r="H53" s="542"/>
      <c r="I53" s="543"/>
    </row>
    <row r="54" spans="1:9">
      <c r="A54" s="518"/>
      <c r="B54" s="559"/>
      <c r="C54" s="560"/>
      <c r="D54" s="561"/>
      <c r="E54" s="542"/>
      <c r="F54" s="543"/>
      <c r="G54" s="533"/>
      <c r="H54" s="542"/>
      <c r="I54" s="543"/>
    </row>
    <row r="55" spans="1:9">
      <c r="A55" s="518">
        <v>3</v>
      </c>
      <c r="B55" s="2162" t="s">
        <v>2113</v>
      </c>
      <c r="C55" s="539" t="s">
        <v>2114</v>
      </c>
      <c r="D55" s="562" t="s">
        <v>8</v>
      </c>
      <c r="E55" s="562"/>
      <c r="F55" s="572">
        <f>SUM(F57)</f>
        <v>299569715</v>
      </c>
      <c r="G55" s="533"/>
      <c r="H55" s="542"/>
      <c r="I55" s="543"/>
    </row>
    <row r="56" spans="1:9" ht="25.5">
      <c r="A56" s="518"/>
      <c r="B56" s="2162"/>
      <c r="C56" s="539" t="s">
        <v>2115</v>
      </c>
      <c r="D56" s="573"/>
      <c r="E56" s="573">
        <v>1</v>
      </c>
      <c r="F56" s="574"/>
      <c r="G56" s="533"/>
      <c r="H56" s="542"/>
      <c r="I56" s="543"/>
    </row>
    <row r="57" spans="1:9">
      <c r="A57" s="518"/>
      <c r="B57" s="2161" t="s">
        <v>2116</v>
      </c>
      <c r="C57" s="575" t="s">
        <v>2117</v>
      </c>
      <c r="D57" s="540" t="s">
        <v>8</v>
      </c>
      <c r="E57" s="540"/>
      <c r="F57" s="576">
        <v>299569715</v>
      </c>
      <c r="G57" s="533"/>
      <c r="H57" s="542"/>
      <c r="I57" s="543"/>
    </row>
    <row r="58" spans="1:9" ht="25.5">
      <c r="A58" s="518"/>
      <c r="B58" s="2161"/>
      <c r="C58" s="577" t="s">
        <v>2118</v>
      </c>
      <c r="D58" s="573"/>
      <c r="E58" s="573">
        <v>1</v>
      </c>
      <c r="F58" s="571"/>
      <c r="G58" s="533"/>
      <c r="H58" s="542"/>
      <c r="I58" s="543"/>
    </row>
    <row r="59" spans="1:9" ht="25.5">
      <c r="A59" s="421"/>
      <c r="B59" s="2161"/>
      <c r="C59" s="577" t="s">
        <v>2119</v>
      </c>
      <c r="D59" s="573"/>
      <c r="E59" s="573">
        <v>1</v>
      </c>
      <c r="F59" s="571"/>
      <c r="G59" s="578"/>
      <c r="H59" s="527"/>
      <c r="I59" s="528"/>
    </row>
    <row r="60" spans="1:9">
      <c r="A60" s="421"/>
      <c r="B60" s="2161"/>
      <c r="C60" s="517" t="s">
        <v>2120</v>
      </c>
      <c r="D60" s="540"/>
      <c r="E60" s="540" t="s">
        <v>1477</v>
      </c>
      <c r="F60" s="571"/>
      <c r="G60" s="578"/>
      <c r="H60" s="527"/>
      <c r="I60" s="528"/>
    </row>
    <row r="61" spans="1:9">
      <c r="A61" s="518"/>
      <c r="B61" s="2161"/>
      <c r="C61" s="579" t="s">
        <v>2121</v>
      </c>
      <c r="D61" s="540"/>
      <c r="E61" s="540" t="s">
        <v>1477</v>
      </c>
      <c r="F61" s="571"/>
      <c r="G61" s="533"/>
      <c r="H61" s="542"/>
      <c r="I61" s="543"/>
    </row>
    <row r="62" spans="1:9">
      <c r="A62" s="518"/>
      <c r="B62" s="2161"/>
      <c r="C62" s="577" t="s">
        <v>2122</v>
      </c>
      <c r="D62" s="540"/>
      <c r="E62" s="540" t="s">
        <v>1477</v>
      </c>
      <c r="F62" s="571"/>
      <c r="G62" s="533"/>
      <c r="H62" s="542"/>
      <c r="I62" s="543"/>
    </row>
    <row r="63" spans="1:9">
      <c r="A63" s="518"/>
      <c r="B63" s="2161"/>
      <c r="C63" s="577" t="s">
        <v>2123</v>
      </c>
      <c r="D63" s="540"/>
      <c r="E63" s="540" t="s">
        <v>1477</v>
      </c>
      <c r="F63" s="571"/>
      <c r="G63" s="533"/>
      <c r="H63" s="542"/>
      <c r="I63" s="543"/>
    </row>
    <row r="64" spans="1:9">
      <c r="A64" s="518"/>
      <c r="B64" s="2161"/>
      <c r="C64" s="577" t="s">
        <v>2124</v>
      </c>
      <c r="D64" s="540"/>
      <c r="E64" s="540" t="s">
        <v>1477</v>
      </c>
      <c r="F64" s="571"/>
      <c r="G64" s="533"/>
      <c r="H64" s="542"/>
      <c r="I64" s="543"/>
    </row>
    <row r="65" spans="1:9">
      <c r="A65" s="518"/>
      <c r="B65" s="2161"/>
      <c r="C65" s="577" t="s">
        <v>2125</v>
      </c>
      <c r="D65" s="540"/>
      <c r="E65" s="540" t="s">
        <v>1477</v>
      </c>
      <c r="F65" s="571"/>
      <c r="G65" s="533"/>
      <c r="H65" s="542"/>
      <c r="I65" s="543"/>
    </row>
    <row r="66" spans="1:9">
      <c r="A66" s="518"/>
      <c r="B66" s="2161"/>
      <c r="C66" s="579" t="s">
        <v>2126</v>
      </c>
      <c r="D66" s="540"/>
      <c r="E66" s="540" t="s">
        <v>1477</v>
      </c>
      <c r="F66" s="571"/>
      <c r="G66" s="533"/>
      <c r="H66" s="542"/>
      <c r="I66" s="543"/>
    </row>
    <row r="67" spans="1:9">
      <c r="A67" s="518"/>
      <c r="B67" s="2161"/>
      <c r="C67" s="580" t="s">
        <v>2127</v>
      </c>
      <c r="D67" s="540"/>
      <c r="E67" s="540" t="s">
        <v>2128</v>
      </c>
      <c r="F67" s="571"/>
      <c r="G67" s="533"/>
      <c r="H67" s="542"/>
      <c r="I67" s="543"/>
    </row>
    <row r="68" spans="1:9">
      <c r="A68" s="518"/>
      <c r="B68" s="581"/>
      <c r="C68" s="560"/>
      <c r="D68" s="561"/>
      <c r="E68" s="542"/>
      <c r="F68" s="543"/>
      <c r="G68" s="533"/>
      <c r="H68" s="542"/>
      <c r="I68" s="543"/>
    </row>
    <row r="69" spans="1:9">
      <c r="A69" s="421">
        <v>4</v>
      </c>
      <c r="B69" s="2166" t="s">
        <v>2129</v>
      </c>
      <c r="C69" s="534" t="s">
        <v>2052</v>
      </c>
      <c r="D69" s="582" t="s">
        <v>8</v>
      </c>
      <c r="E69" s="583"/>
      <c r="F69" s="584">
        <f>SUM(F71+F76+F78)</f>
        <v>311500350</v>
      </c>
      <c r="G69" s="533"/>
      <c r="H69" s="542"/>
      <c r="I69" s="543"/>
    </row>
    <row r="70" spans="1:9" ht="25.5">
      <c r="A70" s="518"/>
      <c r="B70" s="2162"/>
      <c r="C70" s="539" t="s">
        <v>2130</v>
      </c>
      <c r="D70" s="573"/>
      <c r="E70" s="573">
        <v>1</v>
      </c>
      <c r="F70" s="585"/>
      <c r="G70" s="533"/>
      <c r="H70" s="542"/>
      <c r="I70" s="543"/>
    </row>
    <row r="71" spans="1:9">
      <c r="A71" s="518"/>
      <c r="B71" s="2161" t="s">
        <v>2131</v>
      </c>
      <c r="C71" s="539" t="s">
        <v>2132</v>
      </c>
      <c r="D71" s="540" t="s">
        <v>8</v>
      </c>
      <c r="E71" s="540"/>
      <c r="F71" s="576">
        <v>60495750</v>
      </c>
      <c r="G71" s="533"/>
      <c r="H71" s="542"/>
      <c r="I71" s="543"/>
    </row>
    <row r="72" spans="1:9">
      <c r="A72" s="421"/>
      <c r="B72" s="2161"/>
      <c r="C72" s="579"/>
      <c r="D72" s="540"/>
      <c r="E72" s="562"/>
      <c r="F72" s="586"/>
      <c r="G72" s="533"/>
      <c r="H72" s="527"/>
      <c r="I72" s="528"/>
    </row>
    <row r="73" spans="1:9" s="513" customFormat="1" ht="25.5">
      <c r="A73" s="421"/>
      <c r="B73" s="2161"/>
      <c r="C73" s="575" t="s">
        <v>2133</v>
      </c>
      <c r="D73" s="540"/>
      <c r="E73" s="540" t="s">
        <v>1477</v>
      </c>
      <c r="F73" s="585"/>
      <c r="G73" s="578"/>
      <c r="H73" s="527"/>
      <c r="I73" s="528"/>
    </row>
    <row r="74" spans="1:9" ht="25.5">
      <c r="A74" s="518"/>
      <c r="B74" s="2161"/>
      <c r="C74" s="544" t="s">
        <v>2134</v>
      </c>
      <c r="D74" s="540"/>
      <c r="E74" s="540" t="s">
        <v>2060</v>
      </c>
      <c r="F74" s="585"/>
      <c r="G74" s="533"/>
      <c r="H74" s="542"/>
      <c r="I74" s="543"/>
    </row>
    <row r="75" spans="1:9" ht="38.25">
      <c r="A75" s="518"/>
      <c r="B75" s="2161"/>
      <c r="C75" s="544" t="s">
        <v>2135</v>
      </c>
      <c r="D75" s="545"/>
      <c r="E75" s="545" t="s">
        <v>484</v>
      </c>
      <c r="F75" s="585"/>
      <c r="G75" s="533"/>
      <c r="H75" s="542"/>
      <c r="I75" s="543"/>
    </row>
    <row r="76" spans="1:9">
      <c r="A76" s="518"/>
      <c r="B76" s="2161" t="s">
        <v>2136</v>
      </c>
      <c r="C76" s="587" t="s">
        <v>2079</v>
      </c>
      <c r="D76" s="540" t="s">
        <v>8</v>
      </c>
      <c r="E76" s="540"/>
      <c r="F76" s="576">
        <v>70200000</v>
      </c>
      <c r="G76" s="533"/>
      <c r="H76" s="542"/>
      <c r="I76" s="543"/>
    </row>
    <row r="77" spans="1:9" ht="38.25">
      <c r="A77" s="518"/>
      <c r="B77" s="2161"/>
      <c r="C77" s="575" t="s">
        <v>2137</v>
      </c>
      <c r="D77" s="545"/>
      <c r="E77" s="547" t="s">
        <v>484</v>
      </c>
      <c r="F77" s="585"/>
      <c r="G77" s="533"/>
      <c r="H77" s="542"/>
      <c r="I77" s="543"/>
    </row>
    <row r="78" spans="1:9">
      <c r="A78" s="518"/>
      <c r="B78" s="2167" t="s">
        <v>2138</v>
      </c>
      <c r="C78" s="587" t="s">
        <v>2117</v>
      </c>
      <c r="D78" s="540" t="s">
        <v>8</v>
      </c>
      <c r="E78" s="540"/>
      <c r="F78" s="576">
        <v>180804600</v>
      </c>
      <c r="G78" s="533"/>
      <c r="H78" s="542"/>
      <c r="I78" s="543"/>
    </row>
    <row r="79" spans="1:9" ht="25.5">
      <c r="A79" s="518"/>
      <c r="B79" s="2167"/>
      <c r="C79" s="588" t="s">
        <v>2139</v>
      </c>
      <c r="D79" s="540"/>
      <c r="E79" s="540" t="s">
        <v>2062</v>
      </c>
      <c r="F79" s="589"/>
      <c r="G79" s="533"/>
      <c r="H79" s="542"/>
      <c r="I79" s="543"/>
    </row>
    <row r="80" spans="1:9" ht="25.5">
      <c r="A80" s="518"/>
      <c r="B80" s="2167"/>
      <c r="C80" s="588" t="s">
        <v>2140</v>
      </c>
      <c r="D80" s="540"/>
      <c r="E80" s="540" t="s">
        <v>2062</v>
      </c>
      <c r="F80" s="589"/>
      <c r="G80" s="533"/>
      <c r="H80" s="542"/>
      <c r="I80" s="543"/>
    </row>
    <row r="81" spans="1:9" ht="25.5">
      <c r="A81" s="518"/>
      <c r="B81" s="2167"/>
      <c r="C81" s="588" t="s">
        <v>2141</v>
      </c>
      <c r="D81" s="540"/>
      <c r="E81" s="540" t="s">
        <v>2062</v>
      </c>
      <c r="F81" s="589"/>
      <c r="G81" s="533"/>
      <c r="H81" s="542"/>
      <c r="I81" s="543"/>
    </row>
    <row r="82" spans="1:9" ht="51">
      <c r="A82" s="518"/>
      <c r="B82" s="2167"/>
      <c r="C82" s="588" t="s">
        <v>2142</v>
      </c>
      <c r="D82" s="540"/>
      <c r="E82" s="540" t="s">
        <v>2062</v>
      </c>
      <c r="F82" s="589"/>
      <c r="G82" s="533"/>
      <c r="H82" s="542"/>
      <c r="I82" s="543"/>
    </row>
    <row r="83" spans="1:9" ht="51">
      <c r="A83" s="518"/>
      <c r="B83" s="2167"/>
      <c r="C83" s="544" t="s">
        <v>2143</v>
      </c>
      <c r="D83" s="557"/>
      <c r="E83" s="557" t="s">
        <v>2062</v>
      </c>
      <c r="F83" s="585"/>
      <c r="G83" s="533"/>
      <c r="H83" s="542"/>
      <c r="I83" s="543"/>
    </row>
    <row r="84" spans="1:9" ht="25.5">
      <c r="A84" s="518"/>
      <c r="B84" s="2167"/>
      <c r="C84" s="544" t="s">
        <v>2144</v>
      </c>
      <c r="D84" s="557"/>
      <c r="E84" s="557" t="s">
        <v>2062</v>
      </c>
      <c r="F84" s="585"/>
      <c r="G84" s="533"/>
      <c r="H84" s="542"/>
      <c r="I84" s="543"/>
    </row>
    <row r="85" spans="1:9" ht="38.25">
      <c r="A85" s="518"/>
      <c r="B85" s="2167"/>
      <c r="C85" s="544" t="s">
        <v>2145</v>
      </c>
      <c r="D85" s="557"/>
      <c r="E85" s="557" t="s">
        <v>2062</v>
      </c>
      <c r="F85" s="585"/>
      <c r="G85" s="533"/>
      <c r="H85" s="542"/>
      <c r="I85" s="543"/>
    </row>
    <row r="86" spans="1:9" ht="38.25">
      <c r="A86" s="518"/>
      <c r="B86" s="2167"/>
      <c r="C86" s="544" t="s">
        <v>2146</v>
      </c>
      <c r="D86" s="557"/>
      <c r="E86" s="557" t="s">
        <v>2062</v>
      </c>
      <c r="F86" s="585"/>
      <c r="G86" s="533"/>
      <c r="H86" s="542"/>
      <c r="I86" s="543"/>
    </row>
    <row r="87" spans="1:9" ht="38.25">
      <c r="A87" s="518"/>
      <c r="B87" s="2167"/>
      <c r="C87" s="544" t="s">
        <v>2147</v>
      </c>
      <c r="D87" s="557"/>
      <c r="E87" s="545" t="s">
        <v>484</v>
      </c>
      <c r="F87" s="585"/>
      <c r="G87" s="533"/>
      <c r="H87" s="542"/>
      <c r="I87" s="543"/>
    </row>
    <row r="88" spans="1:9">
      <c r="A88" s="518"/>
      <c r="B88" s="559"/>
      <c r="C88" s="560"/>
      <c r="D88" s="561"/>
      <c r="E88" s="542"/>
      <c r="F88" s="543"/>
      <c r="G88" s="533"/>
      <c r="H88" s="542"/>
      <c r="I88" s="543"/>
    </row>
    <row r="89" spans="1:9">
      <c r="A89" s="2096" t="s">
        <v>9</v>
      </c>
      <c r="B89" s="2096"/>
      <c r="C89" s="2096"/>
      <c r="D89" s="2096"/>
      <c r="E89" s="2096"/>
      <c r="F89" s="590">
        <f>SUM(F8+F38+F55+F69)</f>
        <v>2150000000</v>
      </c>
      <c r="G89" s="591" t="s">
        <v>244</v>
      </c>
      <c r="H89" s="592"/>
      <c r="I89" s="590">
        <f>I72+I59+I41+I8</f>
        <v>0</v>
      </c>
    </row>
  </sheetData>
  <mergeCells count="23">
    <mergeCell ref="B69:B70"/>
    <mergeCell ref="B71:B75"/>
    <mergeCell ref="B76:B77"/>
    <mergeCell ref="B78:B87"/>
    <mergeCell ref="A89:E89"/>
    <mergeCell ref="B57:B67"/>
    <mergeCell ref="B8:B9"/>
    <mergeCell ref="B11:B13"/>
    <mergeCell ref="B14:B20"/>
    <mergeCell ref="B26:B27"/>
    <mergeCell ref="B34:B36"/>
    <mergeCell ref="B38:B39"/>
    <mergeCell ref="B41:B42"/>
    <mergeCell ref="B44:B47"/>
    <mergeCell ref="B48:B51"/>
    <mergeCell ref="B52:B53"/>
    <mergeCell ref="B55:B56"/>
    <mergeCell ref="H3:I3"/>
    <mergeCell ref="A3:A4"/>
    <mergeCell ref="B3:B4"/>
    <mergeCell ref="C3:C4"/>
    <mergeCell ref="D3:F3"/>
    <mergeCell ref="G3:G4"/>
  </mergeCells>
  <pageMargins left="0.78740157480314965" right="0.78740157480314965" top="0.98425196850393704" bottom="0.78740157480314965" header="0.31496062992125984" footer="0.31496062992125984"/>
  <pageSetup paperSize="10000" scale="65" orientation="landscape" horizontalDpi="4294967292" verticalDpi="0" r:id="rId1"/>
  <headerFooter>
    <oddFooter>&amp;L&amp;"-,Bold"&amp;12&amp;K03-024&amp;N RKPD Prov. Jambi Tahun 2019</odd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EB7AB9-9A6D-433A-B9A2-2299CF070662}">
  <sheetPr>
    <tabColor rgb="FF00B050"/>
  </sheetPr>
  <dimension ref="A1:I45"/>
  <sheetViews>
    <sheetView topLeftCell="A26" workbookViewId="0">
      <selection activeCell="A3" sqref="A3:F40"/>
    </sheetView>
  </sheetViews>
  <sheetFormatPr defaultColWidth="8.85546875" defaultRowHeight="12.75"/>
  <cols>
    <col min="1" max="1" width="6.28515625" style="425" customWidth="1"/>
    <col min="2" max="2" width="48.7109375" style="425" customWidth="1"/>
    <col min="3" max="3" width="37.85546875" style="425" customWidth="1"/>
    <col min="4" max="4" width="18.7109375" style="425" customWidth="1"/>
    <col min="5" max="5" width="18.7109375" style="16" customWidth="1"/>
    <col min="6" max="6" width="26.7109375" style="13" customWidth="1"/>
    <col min="7" max="7" width="20.7109375" style="13" customWidth="1"/>
    <col min="8" max="8" width="18.7109375" style="13" customWidth="1"/>
    <col min="9" max="9" width="26.7109375" style="13" customWidth="1"/>
    <col min="10" max="16384" width="8.85546875" style="425"/>
  </cols>
  <sheetData>
    <row r="1" spans="1:9" ht="15.75">
      <c r="A1" s="593" t="s">
        <v>718</v>
      </c>
      <c r="B1" s="593"/>
      <c r="C1" s="593"/>
    </row>
    <row r="3" spans="1:9">
      <c r="A3" s="2096" t="s">
        <v>0</v>
      </c>
      <c r="B3" s="2097" t="s">
        <v>1</v>
      </c>
      <c r="C3" s="2097" t="s">
        <v>2</v>
      </c>
      <c r="D3" s="2096" t="s">
        <v>1866</v>
      </c>
      <c r="E3" s="2096"/>
      <c r="F3" s="2096"/>
      <c r="G3" s="2084" t="s">
        <v>6</v>
      </c>
      <c r="H3" s="2084" t="s">
        <v>606</v>
      </c>
      <c r="I3" s="2084"/>
    </row>
    <row r="4" spans="1:9">
      <c r="A4" s="2096"/>
      <c r="B4" s="2097"/>
      <c r="C4" s="2097"/>
      <c r="D4" s="421" t="s">
        <v>3</v>
      </c>
      <c r="E4" s="53" t="s">
        <v>4</v>
      </c>
      <c r="F4" s="53" t="s">
        <v>5</v>
      </c>
      <c r="G4" s="2084"/>
      <c r="H4" s="53" t="s">
        <v>4</v>
      </c>
      <c r="I4" s="53" t="s">
        <v>5</v>
      </c>
    </row>
    <row r="5" spans="1:9" s="13" customFormat="1">
      <c r="A5" s="280">
        <v>1</v>
      </c>
      <c r="B5" s="280">
        <v>2</v>
      </c>
      <c r="C5" s="280">
        <v>3</v>
      </c>
      <c r="D5" s="280">
        <v>4</v>
      </c>
      <c r="E5" s="280">
        <v>5</v>
      </c>
      <c r="F5" s="280">
        <v>6</v>
      </c>
      <c r="G5" s="280">
        <v>7</v>
      </c>
      <c r="H5" s="280">
        <v>8</v>
      </c>
      <c r="I5" s="280">
        <v>9</v>
      </c>
    </row>
    <row r="6" spans="1:9" s="13" customFormat="1">
      <c r="A6" s="6"/>
      <c r="B6" s="6"/>
      <c r="C6" s="6"/>
      <c r="D6" s="6"/>
      <c r="E6" s="7"/>
      <c r="F6" s="6"/>
      <c r="G6" s="6"/>
      <c r="H6" s="6"/>
      <c r="I6" s="6"/>
    </row>
    <row r="7" spans="1:9" s="13" customFormat="1">
      <c r="A7" s="38" t="s">
        <v>2250</v>
      </c>
      <c r="B7" s="36"/>
      <c r="C7" s="36"/>
      <c r="D7" s="36"/>
      <c r="E7" s="37"/>
      <c r="F7" s="36"/>
      <c r="G7" s="36"/>
      <c r="H7" s="36"/>
      <c r="I7" s="36"/>
    </row>
    <row r="8" spans="1:9" s="599" customFormat="1" ht="63.75">
      <c r="A8" s="54">
        <v>1</v>
      </c>
      <c r="B8" s="674" t="s">
        <v>7</v>
      </c>
      <c r="C8" s="675" t="s">
        <v>2251</v>
      </c>
      <c r="D8" s="595"/>
      <c r="E8" s="676">
        <v>1</v>
      </c>
      <c r="F8" s="677">
        <f>F9</f>
        <v>150000000</v>
      </c>
      <c r="G8" s="598"/>
      <c r="H8" s="676">
        <v>1</v>
      </c>
      <c r="I8" s="677">
        <f>I9</f>
        <v>160000000</v>
      </c>
    </row>
    <row r="9" spans="1:9" s="13" customFormat="1" ht="25.5">
      <c r="A9" s="54"/>
      <c r="B9" s="678" t="s">
        <v>2252</v>
      </c>
      <c r="C9" s="679" t="s">
        <v>2253</v>
      </c>
      <c r="D9" s="595"/>
      <c r="E9" s="680">
        <v>1</v>
      </c>
      <c r="F9" s="681">
        <v>150000000</v>
      </c>
      <c r="G9" s="10"/>
      <c r="H9" s="680">
        <v>1</v>
      </c>
      <c r="I9" s="681">
        <v>160000000</v>
      </c>
    </row>
    <row r="10" spans="1:9" s="13" customFormat="1" ht="13.5">
      <c r="A10" s="54"/>
      <c r="B10" s="600"/>
      <c r="C10" s="601"/>
      <c r="D10" s="605"/>
      <c r="E10" s="602"/>
      <c r="F10" s="603"/>
      <c r="G10" s="10"/>
      <c r="H10" s="606"/>
      <c r="I10" s="604"/>
    </row>
    <row r="11" spans="1:9" s="13" customFormat="1" ht="24">
      <c r="A11" s="7">
        <v>2</v>
      </c>
      <c r="B11" s="682" t="s">
        <v>1852</v>
      </c>
      <c r="C11" s="675" t="s">
        <v>1393</v>
      </c>
      <c r="D11" s="607"/>
      <c r="E11" s="676">
        <v>1</v>
      </c>
      <c r="F11" s="677">
        <f>F12</f>
        <v>200000000</v>
      </c>
      <c r="G11" s="10"/>
      <c r="H11" s="676">
        <v>1</v>
      </c>
      <c r="I11" s="677">
        <f>I12</f>
        <v>210000000</v>
      </c>
    </row>
    <row r="12" spans="1:9" s="13" customFormat="1" ht="13.5">
      <c r="A12" s="7"/>
      <c r="B12" s="2168" t="s">
        <v>2254</v>
      </c>
      <c r="C12" s="679" t="s">
        <v>2255</v>
      </c>
      <c r="D12" s="607"/>
      <c r="E12" s="606"/>
      <c r="F12" s="2171">
        <v>200000000</v>
      </c>
      <c r="G12" s="10"/>
      <c r="H12" s="606"/>
      <c r="I12" s="2171">
        <v>210000000</v>
      </c>
    </row>
    <row r="13" spans="1:9" s="13" customFormat="1" ht="13.5">
      <c r="A13" s="7"/>
      <c r="B13" s="2169"/>
      <c r="C13" s="679" t="s">
        <v>2256</v>
      </c>
      <c r="D13" s="607"/>
      <c r="E13" s="606"/>
      <c r="F13" s="2172"/>
      <c r="G13" s="10"/>
      <c r="H13" s="606"/>
      <c r="I13" s="2172"/>
    </row>
    <row r="14" spans="1:9" s="13" customFormat="1" ht="13.5">
      <c r="A14" s="7"/>
      <c r="B14" s="2169"/>
      <c r="C14" s="679" t="s">
        <v>2257</v>
      </c>
      <c r="D14" s="607"/>
      <c r="E14" s="606"/>
      <c r="F14" s="2172"/>
      <c r="G14" s="10"/>
      <c r="H14" s="606"/>
      <c r="I14" s="2172"/>
    </row>
    <row r="15" spans="1:9" s="13" customFormat="1" ht="13.5">
      <c r="A15" s="7"/>
      <c r="B15" s="2169"/>
      <c r="C15" s="679" t="s">
        <v>2258</v>
      </c>
      <c r="D15" s="611"/>
      <c r="E15" s="612"/>
      <c r="F15" s="2172"/>
      <c r="G15" s="10"/>
      <c r="H15" s="612"/>
      <c r="I15" s="2172"/>
    </row>
    <row r="16" spans="1:9" s="13" customFormat="1" ht="13.5">
      <c r="A16" s="7"/>
      <c r="B16" s="2170"/>
      <c r="C16" s="683" t="s">
        <v>2259</v>
      </c>
      <c r="D16" s="611"/>
      <c r="E16" s="612"/>
      <c r="F16" s="2173"/>
      <c r="G16" s="10"/>
      <c r="H16" s="612"/>
      <c r="I16" s="2173"/>
    </row>
    <row r="17" spans="1:9" s="13" customFormat="1" ht="13.5">
      <c r="A17" s="7"/>
      <c r="B17" s="600"/>
      <c r="C17" s="601"/>
      <c r="D17" s="607"/>
      <c r="E17" s="602"/>
      <c r="F17" s="609"/>
      <c r="G17" s="10"/>
      <c r="H17" s="602"/>
      <c r="I17" s="608"/>
    </row>
    <row r="18" spans="1:9" s="13" customFormat="1" ht="38.25">
      <c r="A18" s="7">
        <v>3</v>
      </c>
      <c r="B18" s="684" t="s">
        <v>2260</v>
      </c>
      <c r="C18" s="675" t="s">
        <v>2261</v>
      </c>
      <c r="D18" s="607"/>
      <c r="E18" s="676">
        <v>1</v>
      </c>
      <c r="F18" s="677">
        <f>SUM(F19:F23)</f>
        <v>700000000</v>
      </c>
      <c r="G18" s="10"/>
      <c r="H18" s="676">
        <v>1</v>
      </c>
      <c r="I18" s="677">
        <f>SUM(I19:I23)</f>
        <v>755000000</v>
      </c>
    </row>
    <row r="19" spans="1:9" s="13" customFormat="1" ht="25.5">
      <c r="A19" s="7"/>
      <c r="B19" s="678" t="s">
        <v>2262</v>
      </c>
      <c r="C19" s="679" t="s">
        <v>2263</v>
      </c>
      <c r="D19" s="607"/>
      <c r="E19" s="685" t="s">
        <v>2264</v>
      </c>
      <c r="F19" s="681">
        <v>125000000</v>
      </c>
      <c r="G19" s="10"/>
      <c r="H19" s="685" t="s">
        <v>2264</v>
      </c>
      <c r="I19" s="681">
        <v>135000000</v>
      </c>
    </row>
    <row r="20" spans="1:9" s="13" customFormat="1" ht="25.5">
      <c r="A20" s="7"/>
      <c r="B20" s="678" t="s">
        <v>2265</v>
      </c>
      <c r="C20" s="679" t="s">
        <v>2266</v>
      </c>
      <c r="D20" s="607"/>
      <c r="E20" s="685" t="s">
        <v>2267</v>
      </c>
      <c r="F20" s="681">
        <v>75000000</v>
      </c>
      <c r="G20" s="10"/>
      <c r="H20" s="685" t="s">
        <v>2267</v>
      </c>
      <c r="I20" s="681">
        <v>95000000</v>
      </c>
    </row>
    <row r="21" spans="1:9" s="13" customFormat="1" ht="48">
      <c r="A21" s="7"/>
      <c r="B21" s="686" t="s">
        <v>2268</v>
      </c>
      <c r="C21" s="679" t="s">
        <v>2269</v>
      </c>
      <c r="D21" s="607"/>
      <c r="E21" s="685" t="s">
        <v>2270</v>
      </c>
      <c r="F21" s="681">
        <v>350000000</v>
      </c>
      <c r="G21" s="10"/>
      <c r="H21" s="685" t="s">
        <v>2271</v>
      </c>
      <c r="I21" s="681">
        <v>350000000</v>
      </c>
    </row>
    <row r="22" spans="1:9" s="13" customFormat="1">
      <c r="A22" s="7"/>
      <c r="B22" s="2168" t="s">
        <v>2272</v>
      </c>
      <c r="C22" s="2174" t="s">
        <v>2273</v>
      </c>
      <c r="D22" s="607"/>
      <c r="E22" s="685" t="s">
        <v>2274</v>
      </c>
      <c r="F22" s="2171">
        <v>150000000</v>
      </c>
      <c r="G22" s="10"/>
      <c r="H22" s="685" t="s">
        <v>2274</v>
      </c>
      <c r="I22" s="2171">
        <v>175000000</v>
      </c>
    </row>
    <row r="23" spans="1:9" s="13" customFormat="1">
      <c r="A23" s="7"/>
      <c r="B23" s="2170"/>
      <c r="C23" s="2175"/>
      <c r="D23" s="607"/>
      <c r="E23" s="685" t="s">
        <v>2275</v>
      </c>
      <c r="F23" s="2173"/>
      <c r="G23" s="10"/>
      <c r="H23" s="685" t="s">
        <v>2275</v>
      </c>
      <c r="I23" s="2173"/>
    </row>
    <row r="24" spans="1:9" s="13" customFormat="1" ht="13.5">
      <c r="A24" s="7"/>
      <c r="B24" s="600"/>
      <c r="C24" s="601"/>
      <c r="D24" s="607"/>
      <c r="E24" s="602"/>
      <c r="F24" s="609"/>
      <c r="G24" s="10"/>
      <c r="H24" s="602"/>
      <c r="I24" s="608"/>
    </row>
    <row r="25" spans="1:9" s="13" customFormat="1" ht="38.25">
      <c r="A25" s="7">
        <v>4</v>
      </c>
      <c r="B25" s="684" t="s">
        <v>2276</v>
      </c>
      <c r="C25" s="675" t="s">
        <v>2277</v>
      </c>
      <c r="D25" s="607"/>
      <c r="E25" s="676">
        <v>1</v>
      </c>
      <c r="F25" s="677">
        <f>SUM(F26:F29)</f>
        <v>375000000</v>
      </c>
      <c r="G25" s="10"/>
      <c r="H25" s="676">
        <v>1</v>
      </c>
      <c r="I25" s="677">
        <f>SUM(I26:I29)</f>
        <v>410000000</v>
      </c>
    </row>
    <row r="26" spans="1:9" s="13" customFormat="1" ht="38.25">
      <c r="A26" s="7"/>
      <c r="B26" s="2176" t="s">
        <v>2278</v>
      </c>
      <c r="C26" s="687" t="s">
        <v>2279</v>
      </c>
      <c r="D26" s="607"/>
      <c r="E26" s="685" t="s">
        <v>2280</v>
      </c>
      <c r="F26" s="2171">
        <v>195000000</v>
      </c>
      <c r="G26" s="10"/>
      <c r="H26" s="685" t="s">
        <v>2280</v>
      </c>
      <c r="I26" s="2171">
        <v>210000000</v>
      </c>
    </row>
    <row r="27" spans="1:9" s="13" customFormat="1" ht="25.5">
      <c r="A27" s="7"/>
      <c r="B27" s="2177"/>
      <c r="C27" s="679" t="s">
        <v>2281</v>
      </c>
      <c r="D27" s="613"/>
      <c r="E27" s="685" t="s">
        <v>2282</v>
      </c>
      <c r="F27" s="2173"/>
      <c r="G27" s="10"/>
      <c r="H27" s="685" t="s">
        <v>2282</v>
      </c>
      <c r="I27" s="2173"/>
    </row>
    <row r="28" spans="1:9" s="13" customFormat="1" ht="63.75">
      <c r="A28" s="7"/>
      <c r="B28" s="2168" t="s">
        <v>2283</v>
      </c>
      <c r="C28" s="679" t="s">
        <v>2284</v>
      </c>
      <c r="D28" s="613"/>
      <c r="E28" s="685" t="s">
        <v>2285</v>
      </c>
      <c r="F28" s="2171">
        <v>180000000</v>
      </c>
      <c r="G28" s="10"/>
      <c r="H28" s="685" t="s">
        <v>2285</v>
      </c>
      <c r="I28" s="2171">
        <v>200000000</v>
      </c>
    </row>
    <row r="29" spans="1:9" s="13" customFormat="1" ht="25.5">
      <c r="A29" s="7"/>
      <c r="B29" s="2170"/>
      <c r="C29" s="679" t="s">
        <v>2286</v>
      </c>
      <c r="D29" s="613"/>
      <c r="E29" s="685" t="s">
        <v>2287</v>
      </c>
      <c r="F29" s="2173"/>
      <c r="G29" s="10"/>
      <c r="H29" s="685" t="s">
        <v>2287</v>
      </c>
      <c r="I29" s="2173"/>
    </row>
    <row r="30" spans="1:9" s="13" customFormat="1">
      <c r="A30" s="7"/>
      <c r="B30" s="616"/>
      <c r="C30" s="617"/>
      <c r="D30" s="613"/>
      <c r="E30" s="613"/>
      <c r="F30" s="618"/>
      <c r="G30" s="10"/>
      <c r="H30" s="449"/>
      <c r="I30" s="608"/>
    </row>
    <row r="31" spans="1:9" s="13" customFormat="1" ht="25.5">
      <c r="A31" s="7">
        <v>5</v>
      </c>
      <c r="B31" s="684" t="s">
        <v>2288</v>
      </c>
      <c r="C31" s="675" t="s">
        <v>2289</v>
      </c>
      <c r="D31" s="613"/>
      <c r="E31" s="676">
        <v>1</v>
      </c>
      <c r="F31" s="677">
        <f>SUM(F32:F36)</f>
        <v>905000000</v>
      </c>
      <c r="G31" s="10"/>
      <c r="H31" s="676">
        <v>1</v>
      </c>
      <c r="I31" s="677">
        <f>SUM(I32:I36)</f>
        <v>980000000</v>
      </c>
    </row>
    <row r="32" spans="1:9" s="13" customFormat="1" ht="48">
      <c r="A32" s="7"/>
      <c r="B32" s="678" t="s">
        <v>2290</v>
      </c>
      <c r="C32" s="679" t="s">
        <v>2291</v>
      </c>
      <c r="D32" s="613"/>
      <c r="E32" s="685">
        <v>4</v>
      </c>
      <c r="F32" s="681">
        <v>200000000</v>
      </c>
      <c r="G32" s="10"/>
      <c r="H32" s="685">
        <v>4</v>
      </c>
      <c r="I32" s="681">
        <v>200000000</v>
      </c>
    </row>
    <row r="33" spans="1:9" s="13" customFormat="1" ht="36">
      <c r="A33" s="7"/>
      <c r="B33" s="678" t="s">
        <v>2292</v>
      </c>
      <c r="C33" s="679" t="s">
        <v>2293</v>
      </c>
      <c r="D33" s="613"/>
      <c r="E33" s="685" t="s">
        <v>2294</v>
      </c>
      <c r="F33" s="688">
        <v>315000000</v>
      </c>
      <c r="G33" s="10"/>
      <c r="H33" s="685" t="s">
        <v>2295</v>
      </c>
      <c r="I33" s="689">
        <v>325000000</v>
      </c>
    </row>
    <row r="34" spans="1:9" s="13" customFormat="1" ht="25.5">
      <c r="A34" s="7"/>
      <c r="B34" s="678" t="s">
        <v>2296</v>
      </c>
      <c r="C34" s="679" t="s">
        <v>2297</v>
      </c>
      <c r="D34" s="607"/>
      <c r="E34" s="685" t="s">
        <v>2298</v>
      </c>
      <c r="F34" s="681">
        <v>60000000</v>
      </c>
      <c r="G34" s="10"/>
      <c r="H34" s="685" t="s">
        <v>2299</v>
      </c>
      <c r="I34" s="690">
        <v>80000000</v>
      </c>
    </row>
    <row r="35" spans="1:9" s="13" customFormat="1" ht="36">
      <c r="A35" s="7"/>
      <c r="B35" s="678" t="s">
        <v>2300</v>
      </c>
      <c r="C35" s="679" t="s">
        <v>2301</v>
      </c>
      <c r="D35" s="621"/>
      <c r="E35" s="685" t="s">
        <v>2302</v>
      </c>
      <c r="F35" s="681">
        <v>210000000</v>
      </c>
      <c r="G35" s="10"/>
      <c r="H35" s="685" t="s">
        <v>2302</v>
      </c>
      <c r="I35" s="690">
        <v>225000000</v>
      </c>
    </row>
    <row r="36" spans="1:9" s="13" customFormat="1" ht="36">
      <c r="A36" s="7"/>
      <c r="B36" s="691" t="s">
        <v>2303</v>
      </c>
      <c r="C36" s="679" t="s">
        <v>2304</v>
      </c>
      <c r="D36" s="621"/>
      <c r="E36" s="685" t="s">
        <v>2305</v>
      </c>
      <c r="F36" s="681">
        <v>120000000</v>
      </c>
      <c r="G36" s="10"/>
      <c r="H36" s="685" t="s">
        <v>2305</v>
      </c>
      <c r="I36" s="690">
        <v>150000000</v>
      </c>
    </row>
    <row r="37" spans="1:9" s="13" customFormat="1" ht="13.5">
      <c r="A37" s="7"/>
      <c r="B37" s="600"/>
      <c r="C37" s="610"/>
      <c r="D37" s="7"/>
      <c r="E37" s="602"/>
      <c r="F37" s="609"/>
      <c r="G37" s="10"/>
      <c r="H37" s="602"/>
      <c r="I37" s="620"/>
    </row>
    <row r="38" spans="1:9" s="13" customFormat="1" ht="25.5">
      <c r="A38" s="7">
        <v>6</v>
      </c>
      <c r="B38" s="692" t="s">
        <v>2306</v>
      </c>
      <c r="C38" s="675" t="s">
        <v>2307</v>
      </c>
      <c r="D38" s="607"/>
      <c r="E38" s="676">
        <v>1</v>
      </c>
      <c r="F38" s="693">
        <f>SUM(F39:F40)</f>
        <v>370000000</v>
      </c>
      <c r="G38" s="10"/>
      <c r="H38" s="676">
        <v>1</v>
      </c>
      <c r="I38" s="693">
        <f>SUM(I39:I40)</f>
        <v>400000000</v>
      </c>
    </row>
    <row r="39" spans="1:9" s="13" customFormat="1" ht="38.25">
      <c r="A39" s="7"/>
      <c r="B39" s="691" t="s">
        <v>2308</v>
      </c>
      <c r="C39" s="679" t="s">
        <v>2309</v>
      </c>
      <c r="D39" s="624"/>
      <c r="E39" s="685" t="s">
        <v>2310</v>
      </c>
      <c r="F39" s="681">
        <v>300000000</v>
      </c>
      <c r="G39" s="10"/>
      <c r="H39" s="685" t="s">
        <v>2310</v>
      </c>
      <c r="I39" s="681">
        <v>320000000</v>
      </c>
    </row>
    <row r="40" spans="1:9" s="13" customFormat="1" ht="25.5">
      <c r="A40" s="7"/>
      <c r="B40" s="694" t="s">
        <v>2311</v>
      </c>
      <c r="C40" s="687" t="s">
        <v>2312</v>
      </c>
      <c r="D40" s="626"/>
      <c r="E40" s="685" t="s">
        <v>2313</v>
      </c>
      <c r="F40" s="681">
        <v>70000000</v>
      </c>
      <c r="G40" s="10"/>
      <c r="H40" s="685" t="s">
        <v>2313</v>
      </c>
      <c r="I40" s="681">
        <v>80000000</v>
      </c>
    </row>
    <row r="41" spans="1:9" s="13" customFormat="1">
      <c r="A41" s="7"/>
      <c r="B41" s="8"/>
      <c r="C41" s="30"/>
      <c r="D41" s="12"/>
      <c r="E41" s="33"/>
      <c r="F41" s="509"/>
      <c r="G41" s="10"/>
      <c r="H41" s="33"/>
      <c r="I41" s="509"/>
    </row>
    <row r="42" spans="1:9" s="13" customFormat="1">
      <c r="A42" s="2085" t="s">
        <v>9</v>
      </c>
      <c r="B42" s="2085"/>
      <c r="C42" s="2085"/>
      <c r="D42" s="2085"/>
      <c r="E42" s="2085"/>
      <c r="F42" s="41">
        <f>SUM(F8+F11+F18+F25+F31+F38)</f>
        <v>2700000000</v>
      </c>
      <c r="G42" s="40" t="s">
        <v>244</v>
      </c>
      <c r="H42" s="673"/>
      <c r="I42" s="41">
        <f>SUM(I8+I11+I18+I25+I31+I38)</f>
        <v>2915000000</v>
      </c>
    </row>
    <row r="43" spans="1:9" s="13" customFormat="1">
      <c r="E43" s="16"/>
    </row>
    <row r="44" spans="1:9" s="13" customFormat="1">
      <c r="E44" s="16"/>
    </row>
    <row r="45" spans="1:9" s="13" customFormat="1">
      <c r="E45" s="16"/>
    </row>
  </sheetData>
  <mergeCells count="20">
    <mergeCell ref="A42:E42"/>
    <mergeCell ref="B26:B27"/>
    <mergeCell ref="F26:F27"/>
    <mergeCell ref="I26:I27"/>
    <mergeCell ref="B28:B29"/>
    <mergeCell ref="F28:F29"/>
    <mergeCell ref="I28:I29"/>
    <mergeCell ref="B12:B16"/>
    <mergeCell ref="F12:F16"/>
    <mergeCell ref="I12:I16"/>
    <mergeCell ref="B22:B23"/>
    <mergeCell ref="C22:C23"/>
    <mergeCell ref="F22:F23"/>
    <mergeCell ref="I22:I23"/>
    <mergeCell ref="H3:I3"/>
    <mergeCell ref="A3:A4"/>
    <mergeCell ref="B3:B4"/>
    <mergeCell ref="C3:C4"/>
    <mergeCell ref="D3:F3"/>
    <mergeCell ref="G3:G4"/>
  </mergeCells>
  <pageMargins left="0.78740157480314965" right="0.78740157480314965" top="0.98425196850393704" bottom="0.78740157480314965" header="0.31496062992125984" footer="0.31496062992125984"/>
  <pageSetup paperSize="10000" scale="65" orientation="landscape" horizontalDpi="4294967292" verticalDpi="0" r:id="rId1"/>
  <headerFooter>
    <oddFooter>&amp;L&amp;"-,Bold"&amp;12&amp;K03-024&amp;N RKPD Prov. Jambi Tahun 2019</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D0B1E6-CB9F-4A77-84AD-E438D3590A51}">
  <sheetPr>
    <tabColor rgb="FF00B050"/>
  </sheetPr>
  <dimension ref="A1:I29"/>
  <sheetViews>
    <sheetView topLeftCell="A13" zoomScale="110" zoomScaleNormal="110" workbookViewId="0">
      <selection activeCell="A3" sqref="A3:F26"/>
    </sheetView>
  </sheetViews>
  <sheetFormatPr defaultColWidth="8.85546875" defaultRowHeight="12.75"/>
  <cols>
    <col min="1" max="1" width="6.28515625" style="838" customWidth="1"/>
    <col min="2" max="2" width="48.7109375" style="838" customWidth="1"/>
    <col min="3" max="3" width="37.85546875" style="838" customWidth="1"/>
    <col min="4" max="4" width="18.7109375" style="838" customWidth="1"/>
    <col min="5" max="5" width="18.7109375" style="839" customWidth="1"/>
    <col min="6" max="6" width="26.7109375" style="838" customWidth="1"/>
    <col min="7" max="7" width="20.7109375" style="838" customWidth="1"/>
    <col min="8" max="8" width="18.7109375" style="838" customWidth="1"/>
    <col min="9" max="9" width="26.7109375" style="838" customWidth="1"/>
    <col min="10" max="16384" width="8.85546875" style="838"/>
  </cols>
  <sheetData>
    <row r="1" spans="1:9">
      <c r="A1" s="837" t="s">
        <v>718</v>
      </c>
      <c r="B1" s="837"/>
      <c r="C1" s="837"/>
    </row>
    <row r="3" spans="1:9">
      <c r="A3" s="2179" t="s">
        <v>0</v>
      </c>
      <c r="B3" s="2178" t="s">
        <v>1</v>
      </c>
      <c r="C3" s="2178" t="s">
        <v>2</v>
      </c>
      <c r="D3" s="2179" t="s">
        <v>1866</v>
      </c>
      <c r="E3" s="2179"/>
      <c r="F3" s="2179"/>
      <c r="G3" s="2178" t="s">
        <v>6</v>
      </c>
      <c r="H3" s="2178" t="s">
        <v>606</v>
      </c>
      <c r="I3" s="2178"/>
    </row>
    <row r="4" spans="1:9" ht="25.5">
      <c r="A4" s="2179"/>
      <c r="B4" s="2178"/>
      <c r="C4" s="2178"/>
      <c r="D4" s="840" t="s">
        <v>3</v>
      </c>
      <c r="E4" s="841" t="s">
        <v>4</v>
      </c>
      <c r="F4" s="841" t="s">
        <v>5</v>
      </c>
      <c r="G4" s="2178"/>
      <c r="H4" s="841" t="s">
        <v>4</v>
      </c>
      <c r="I4" s="841" t="s">
        <v>5</v>
      </c>
    </row>
    <row r="5" spans="1:9">
      <c r="A5" s="842">
        <v>1</v>
      </c>
      <c r="B5" s="842">
        <v>2</v>
      </c>
      <c r="C5" s="842">
        <v>3</v>
      </c>
      <c r="D5" s="842">
        <v>4</v>
      </c>
      <c r="E5" s="842">
        <v>5</v>
      </c>
      <c r="F5" s="842">
        <v>6</v>
      </c>
      <c r="G5" s="842">
        <v>7</v>
      </c>
      <c r="H5" s="842">
        <v>8</v>
      </c>
      <c r="I5" s="842">
        <v>9</v>
      </c>
    </row>
    <row r="6" spans="1:9">
      <c r="A6" s="843"/>
      <c r="B6" s="843"/>
      <c r="C6" s="843"/>
      <c r="D6" s="843"/>
      <c r="E6" s="844"/>
      <c r="F6" s="843"/>
      <c r="G6" s="843"/>
      <c r="H6" s="843"/>
      <c r="I6" s="843"/>
    </row>
    <row r="7" spans="1:9" ht="13.5" thickBot="1">
      <c r="A7" s="845" t="s">
        <v>2875</v>
      </c>
      <c r="B7" s="846"/>
      <c r="C7" s="846"/>
      <c r="D7" s="846"/>
      <c r="E7" s="847"/>
      <c r="F7" s="846"/>
      <c r="G7" s="846"/>
      <c r="H7" s="846"/>
      <c r="I7" s="846"/>
    </row>
    <row r="8" spans="1:9" s="855" customFormat="1" ht="25.5">
      <c r="A8" s="848">
        <v>1</v>
      </c>
      <c r="B8" s="849" t="s">
        <v>426</v>
      </c>
      <c r="C8" s="849" t="s">
        <v>2876</v>
      </c>
      <c r="D8" s="850" t="s">
        <v>2877</v>
      </c>
      <c r="E8" s="851">
        <v>1</v>
      </c>
      <c r="F8" s="852">
        <f>SUM(F9)</f>
        <v>348938433</v>
      </c>
      <c r="G8" s="853"/>
      <c r="H8" s="854">
        <v>90.32</v>
      </c>
      <c r="I8" s="852">
        <f>SUM(I9)</f>
        <v>460000000</v>
      </c>
    </row>
    <row r="9" spans="1:9" s="862" customFormat="1" ht="25.5">
      <c r="A9" s="856"/>
      <c r="B9" s="857" t="s">
        <v>2878</v>
      </c>
      <c r="C9" s="857" t="s">
        <v>2879</v>
      </c>
      <c r="D9" s="858" t="s">
        <v>2880</v>
      </c>
      <c r="E9" s="858">
        <v>100</v>
      </c>
      <c r="F9" s="859">
        <v>348938433</v>
      </c>
      <c r="G9" s="860"/>
      <c r="H9" s="680">
        <v>100</v>
      </c>
      <c r="I9" s="861">
        <v>460000000</v>
      </c>
    </row>
    <row r="10" spans="1:9" s="862" customFormat="1">
      <c r="A10" s="856"/>
      <c r="B10" s="857"/>
      <c r="C10" s="857"/>
      <c r="D10" s="858"/>
      <c r="E10" s="863"/>
      <c r="F10" s="859"/>
      <c r="G10" s="860"/>
      <c r="H10" s="864"/>
      <c r="I10" s="859"/>
    </row>
    <row r="11" spans="1:9" s="871" customFormat="1" ht="25.5">
      <c r="A11" s="841">
        <v>2</v>
      </c>
      <c r="B11" s="865" t="s">
        <v>2881</v>
      </c>
      <c r="C11" s="866" t="s">
        <v>2882</v>
      </c>
      <c r="D11" s="867" t="s">
        <v>2877</v>
      </c>
      <c r="E11" s="868" t="s">
        <v>2883</v>
      </c>
      <c r="F11" s="677">
        <f>SUM(F12:F17)</f>
        <v>6989244062</v>
      </c>
      <c r="G11" s="869"/>
      <c r="H11" s="870">
        <v>90.32</v>
      </c>
      <c r="I11" s="677">
        <f>SUM(I12:I17)</f>
        <v>11350000000</v>
      </c>
    </row>
    <row r="12" spans="1:9" s="862" customFormat="1" ht="25.5">
      <c r="A12" s="856"/>
      <c r="B12" s="872" t="s">
        <v>2884</v>
      </c>
      <c r="C12" s="873" t="s">
        <v>2885</v>
      </c>
      <c r="D12" s="858" t="s">
        <v>2877</v>
      </c>
      <c r="E12" s="874">
        <v>12</v>
      </c>
      <c r="F12" s="875">
        <v>3681348192</v>
      </c>
      <c r="G12" s="860"/>
      <c r="H12" s="864">
        <v>8</v>
      </c>
      <c r="I12" s="875">
        <v>4500000000</v>
      </c>
    </row>
    <row r="13" spans="1:9" s="862" customFormat="1" ht="25.5">
      <c r="A13" s="856"/>
      <c r="B13" s="857" t="s">
        <v>2886</v>
      </c>
      <c r="C13" s="876" t="s">
        <v>2887</v>
      </c>
      <c r="D13" s="858" t="s">
        <v>2877</v>
      </c>
      <c r="E13" s="877">
        <v>96</v>
      </c>
      <c r="F13" s="875">
        <v>1055663000</v>
      </c>
      <c r="G13" s="860"/>
      <c r="H13" s="864">
        <v>96</v>
      </c>
      <c r="I13" s="875">
        <v>3000000000</v>
      </c>
    </row>
    <row r="14" spans="1:9" s="862" customFormat="1" ht="25.5">
      <c r="A14" s="856"/>
      <c r="B14" s="857" t="s">
        <v>2888</v>
      </c>
      <c r="C14" s="876" t="s">
        <v>2889</v>
      </c>
      <c r="D14" s="858" t="s">
        <v>2877</v>
      </c>
      <c r="E14" s="877">
        <v>2</v>
      </c>
      <c r="F14" s="875">
        <v>1201228580</v>
      </c>
      <c r="G14" s="860"/>
      <c r="H14" s="864">
        <v>2</v>
      </c>
      <c r="I14" s="875">
        <v>2300000000</v>
      </c>
    </row>
    <row r="15" spans="1:9" s="862" customFormat="1">
      <c r="A15" s="856"/>
      <c r="B15" s="857" t="s">
        <v>2890</v>
      </c>
      <c r="C15" s="876" t="s">
        <v>2891</v>
      </c>
      <c r="D15" s="858" t="s">
        <v>2877</v>
      </c>
      <c r="E15" s="877">
        <v>150</v>
      </c>
      <c r="F15" s="875">
        <v>96698290</v>
      </c>
      <c r="G15" s="860"/>
      <c r="H15" s="864">
        <v>175</v>
      </c>
      <c r="I15" s="875">
        <v>500000000</v>
      </c>
    </row>
    <row r="16" spans="1:9" s="862" customFormat="1" ht="38.25">
      <c r="A16" s="856"/>
      <c r="B16" s="857" t="s">
        <v>2892</v>
      </c>
      <c r="C16" s="876" t="s">
        <v>2893</v>
      </c>
      <c r="D16" s="858" t="s">
        <v>2877</v>
      </c>
      <c r="E16" s="877">
        <v>1</v>
      </c>
      <c r="F16" s="875">
        <v>229306000</v>
      </c>
      <c r="G16" s="860"/>
      <c r="H16" s="864">
        <v>1</v>
      </c>
      <c r="I16" s="875">
        <v>200000000</v>
      </c>
    </row>
    <row r="17" spans="1:9" s="862" customFormat="1" ht="38.25">
      <c r="A17" s="856"/>
      <c r="B17" s="857" t="s">
        <v>2894</v>
      </c>
      <c r="C17" s="876" t="s">
        <v>2895</v>
      </c>
      <c r="D17" s="858" t="s">
        <v>2877</v>
      </c>
      <c r="E17" s="877">
        <v>4</v>
      </c>
      <c r="F17" s="875">
        <v>725000000</v>
      </c>
      <c r="G17" s="860"/>
      <c r="H17" s="864">
        <v>4</v>
      </c>
      <c r="I17" s="875">
        <v>850000000</v>
      </c>
    </row>
    <row r="18" spans="1:9" s="871" customFormat="1" ht="38.25">
      <c r="A18" s="841">
        <v>3</v>
      </c>
      <c r="B18" s="849" t="s">
        <v>2896</v>
      </c>
      <c r="C18" s="878" t="s">
        <v>2897</v>
      </c>
      <c r="D18" s="879" t="s">
        <v>2877</v>
      </c>
      <c r="E18" s="880">
        <v>100</v>
      </c>
      <c r="F18" s="881">
        <f>SUM(F19:F22)</f>
        <v>1470577902</v>
      </c>
      <c r="G18" s="869"/>
      <c r="H18" s="868">
        <v>1</v>
      </c>
      <c r="I18" s="881">
        <f>SUM(I19:I22)</f>
        <v>2351000000</v>
      </c>
    </row>
    <row r="19" spans="1:9" s="862" customFormat="1" ht="38.25">
      <c r="A19" s="856"/>
      <c r="B19" s="857" t="s">
        <v>2898</v>
      </c>
      <c r="C19" s="876" t="s">
        <v>2899</v>
      </c>
      <c r="D19" s="858" t="s">
        <v>2877</v>
      </c>
      <c r="E19" s="877">
        <v>1</v>
      </c>
      <c r="F19" s="875">
        <v>506967550</v>
      </c>
      <c r="G19" s="860"/>
      <c r="H19" s="864">
        <v>1</v>
      </c>
      <c r="I19" s="875">
        <v>610000000</v>
      </c>
    </row>
    <row r="20" spans="1:9" s="862" customFormat="1" ht="25.5">
      <c r="A20" s="856"/>
      <c r="B20" s="857" t="s">
        <v>2900</v>
      </c>
      <c r="C20" s="876" t="s">
        <v>2899</v>
      </c>
      <c r="D20" s="858" t="s">
        <v>2877</v>
      </c>
      <c r="E20" s="877">
        <v>1</v>
      </c>
      <c r="F20" s="875">
        <v>446143500</v>
      </c>
      <c r="G20" s="860"/>
      <c r="H20" s="864">
        <v>1</v>
      </c>
      <c r="I20" s="875">
        <v>915000000</v>
      </c>
    </row>
    <row r="21" spans="1:9" s="862" customFormat="1" ht="25.5">
      <c r="A21" s="856"/>
      <c r="B21" s="857" t="s">
        <v>2901</v>
      </c>
      <c r="C21" s="876" t="s">
        <v>2899</v>
      </c>
      <c r="D21" s="858" t="s">
        <v>2877</v>
      </c>
      <c r="E21" s="877">
        <v>1</v>
      </c>
      <c r="F21" s="875">
        <v>192466852</v>
      </c>
      <c r="G21" s="860"/>
      <c r="H21" s="864">
        <v>1</v>
      </c>
      <c r="I21" s="875">
        <v>426000000</v>
      </c>
    </row>
    <row r="22" spans="1:9" s="862" customFormat="1" ht="25.5">
      <c r="A22" s="856"/>
      <c r="B22" s="857" t="s">
        <v>2902</v>
      </c>
      <c r="C22" s="876" t="s">
        <v>2899</v>
      </c>
      <c r="D22" s="858" t="s">
        <v>2877</v>
      </c>
      <c r="E22" s="877">
        <v>1</v>
      </c>
      <c r="F22" s="875">
        <v>325000000</v>
      </c>
      <c r="G22" s="860"/>
      <c r="H22" s="864">
        <v>1</v>
      </c>
      <c r="I22" s="875">
        <v>400000000</v>
      </c>
    </row>
    <row r="23" spans="1:9" s="871" customFormat="1" ht="38.25">
      <c r="A23" s="841">
        <v>4</v>
      </c>
      <c r="B23" s="849" t="s">
        <v>2903</v>
      </c>
      <c r="C23" s="878" t="s">
        <v>2897</v>
      </c>
      <c r="D23" s="879" t="s">
        <v>2877</v>
      </c>
      <c r="E23" s="880">
        <v>100</v>
      </c>
      <c r="F23" s="881">
        <f>SUM(F24:F26)</f>
        <v>595755268</v>
      </c>
      <c r="G23" s="869"/>
      <c r="H23" s="868">
        <v>100</v>
      </c>
      <c r="I23" s="881">
        <f>SUM(I24:I26)</f>
        <v>1375000000</v>
      </c>
    </row>
    <row r="24" spans="1:9" s="862" customFormat="1" ht="38.25">
      <c r="A24" s="856"/>
      <c r="B24" s="857" t="s">
        <v>2904</v>
      </c>
      <c r="C24" s="876" t="s">
        <v>2905</v>
      </c>
      <c r="D24" s="858" t="s">
        <v>2877</v>
      </c>
      <c r="E24" s="877">
        <v>1</v>
      </c>
      <c r="F24" s="875">
        <v>144357600</v>
      </c>
      <c r="G24" s="860"/>
      <c r="H24" s="864">
        <v>1</v>
      </c>
      <c r="I24" s="875">
        <v>450000000</v>
      </c>
    </row>
    <row r="25" spans="1:9" s="862" customFormat="1" ht="51">
      <c r="A25" s="856"/>
      <c r="B25" s="857" t="s">
        <v>2906</v>
      </c>
      <c r="C25" s="876" t="s">
        <v>2905</v>
      </c>
      <c r="D25" s="858" t="s">
        <v>2877</v>
      </c>
      <c r="E25" s="877">
        <v>3</v>
      </c>
      <c r="F25" s="875">
        <v>272236400</v>
      </c>
      <c r="G25" s="860"/>
      <c r="H25" s="864">
        <v>3</v>
      </c>
      <c r="I25" s="875">
        <v>425000000</v>
      </c>
    </row>
    <row r="26" spans="1:9" s="862" customFormat="1" ht="38.25">
      <c r="A26" s="856"/>
      <c r="B26" s="857" t="s">
        <v>2907</v>
      </c>
      <c r="C26" s="876" t="s">
        <v>2905</v>
      </c>
      <c r="D26" s="858" t="s">
        <v>2877</v>
      </c>
      <c r="E26" s="877">
        <v>2</v>
      </c>
      <c r="F26" s="875">
        <v>179161268</v>
      </c>
      <c r="G26" s="860"/>
      <c r="H26" s="864">
        <v>2</v>
      </c>
      <c r="I26" s="875">
        <v>500000000</v>
      </c>
    </row>
    <row r="27" spans="1:9" s="862" customFormat="1">
      <c r="A27" s="856"/>
      <c r="B27" s="882"/>
      <c r="C27" s="882"/>
      <c r="D27" s="856"/>
      <c r="E27" s="883"/>
      <c r="F27" s="884"/>
      <c r="G27" s="860"/>
      <c r="H27" s="883"/>
      <c r="I27" s="884"/>
    </row>
    <row r="28" spans="1:9">
      <c r="A28" s="2179" t="s">
        <v>9</v>
      </c>
      <c r="B28" s="2179"/>
      <c r="C28" s="2179"/>
      <c r="D28" s="2179"/>
      <c r="E28" s="2179"/>
      <c r="F28" s="885">
        <f>SUM(F8+F11+F18+F23)</f>
        <v>9404515665</v>
      </c>
      <c r="G28" s="886" t="s">
        <v>244</v>
      </c>
      <c r="H28" s="887"/>
      <c r="I28" s="885">
        <f>SUM(I8+I11+I18+I23)</f>
        <v>15536000000</v>
      </c>
    </row>
    <row r="29" spans="1:9">
      <c r="F29" s="888"/>
    </row>
  </sheetData>
  <mergeCells count="7">
    <mergeCell ref="G3:G4"/>
    <mergeCell ref="H3:I3"/>
    <mergeCell ref="A28:E28"/>
    <mergeCell ref="A3:A4"/>
    <mergeCell ref="B3:B4"/>
    <mergeCell ref="C3:C4"/>
    <mergeCell ref="D3:F3"/>
  </mergeCells>
  <pageMargins left="0.78740157480314965" right="0.78740157480314965" top="0.98425196850393704" bottom="0.78740157480314965" header="0.31496062992125984" footer="0.31496062992125984"/>
  <pageSetup paperSize="10000" scale="65" orientation="landscape" horizontalDpi="4294967292" verticalDpi="0" r:id="rId1"/>
  <headerFooter>
    <oddFooter>&amp;L&amp;"-,Bold"&amp;12&amp;K03-024&amp;N RKPD Prov. Jambi Tahun 2019</oddFoot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2D992B-503A-4ACC-AD82-FDD7BCEE7386}">
  <sheetPr>
    <tabColor rgb="FF00B050"/>
  </sheetPr>
  <dimension ref="A1:I47"/>
  <sheetViews>
    <sheetView topLeftCell="A30" zoomScale="90" zoomScaleNormal="90" workbookViewId="0">
      <selection activeCell="A3" sqref="A3:F45"/>
    </sheetView>
  </sheetViews>
  <sheetFormatPr defaultColWidth="8.85546875" defaultRowHeight="12.75"/>
  <cols>
    <col min="1" max="1" width="6.28515625" style="838" customWidth="1"/>
    <col min="2" max="2" width="48.7109375" style="838" customWidth="1"/>
    <col min="3" max="3" width="37.85546875" style="838" customWidth="1"/>
    <col min="4" max="4" width="18.7109375" style="838" customWidth="1"/>
    <col min="5" max="5" width="18.7109375" style="839" customWidth="1"/>
    <col min="6" max="6" width="26.7109375" style="838" customWidth="1"/>
    <col min="7" max="7" width="20.7109375" style="838" customWidth="1"/>
    <col min="8" max="8" width="18.7109375" style="838" customWidth="1"/>
    <col min="9" max="9" width="26.7109375" style="838" customWidth="1"/>
    <col min="10" max="16384" width="8.85546875" style="838"/>
  </cols>
  <sheetData>
    <row r="1" spans="1:9">
      <c r="A1" s="837" t="s">
        <v>718</v>
      </c>
      <c r="B1" s="837"/>
      <c r="C1" s="837"/>
    </row>
    <row r="3" spans="1:9">
      <c r="A3" s="2179" t="s">
        <v>0</v>
      </c>
      <c r="B3" s="2178" t="s">
        <v>1</v>
      </c>
      <c r="C3" s="2178" t="s">
        <v>2</v>
      </c>
      <c r="D3" s="2179" t="s">
        <v>1866</v>
      </c>
      <c r="E3" s="2179"/>
      <c r="F3" s="2179"/>
      <c r="G3" s="2178" t="s">
        <v>6</v>
      </c>
      <c r="H3" s="2178" t="s">
        <v>606</v>
      </c>
      <c r="I3" s="2178"/>
    </row>
    <row r="4" spans="1:9" ht="25.5">
      <c r="A4" s="2179"/>
      <c r="B4" s="2178"/>
      <c r="C4" s="2178"/>
      <c r="D4" s="840" t="s">
        <v>3</v>
      </c>
      <c r="E4" s="841" t="s">
        <v>4</v>
      </c>
      <c r="F4" s="841" t="s">
        <v>5</v>
      </c>
      <c r="G4" s="2178"/>
      <c r="H4" s="841" t="s">
        <v>4</v>
      </c>
      <c r="I4" s="841" t="s">
        <v>5</v>
      </c>
    </row>
    <row r="5" spans="1:9">
      <c r="A5" s="842">
        <v>1</v>
      </c>
      <c r="B5" s="842">
        <v>2</v>
      </c>
      <c r="C5" s="842">
        <v>3</v>
      </c>
      <c r="D5" s="842">
        <v>4</v>
      </c>
      <c r="E5" s="842">
        <v>5</v>
      </c>
      <c r="F5" s="842">
        <v>6</v>
      </c>
      <c r="G5" s="842">
        <v>7</v>
      </c>
      <c r="H5" s="842">
        <v>8</v>
      </c>
      <c r="I5" s="842">
        <v>9</v>
      </c>
    </row>
    <row r="6" spans="1:9">
      <c r="A6" s="843"/>
      <c r="B6" s="843"/>
      <c r="C6" s="843"/>
      <c r="D6" s="843"/>
      <c r="E6" s="844"/>
      <c r="F6" s="843"/>
      <c r="G6" s="843"/>
      <c r="H6" s="843"/>
      <c r="I6" s="843"/>
    </row>
    <row r="7" spans="1:9" ht="13.5" thickBot="1">
      <c r="A7" s="38" t="s">
        <v>4749</v>
      </c>
      <c r="B7" s="36"/>
      <c r="C7" s="36"/>
      <c r="D7" s="36"/>
      <c r="E7" s="37"/>
      <c r="F7" s="36"/>
      <c r="G7" s="36"/>
      <c r="H7" s="36"/>
      <c r="I7" s="36"/>
    </row>
    <row r="8" spans="1:9" s="855" customFormat="1" ht="25.5">
      <c r="A8" s="204">
        <v>1</v>
      </c>
      <c r="B8" s="1462" t="s">
        <v>486</v>
      </c>
      <c r="C8" s="1463" t="s">
        <v>1393</v>
      </c>
      <c r="D8" s="53" t="s">
        <v>4750</v>
      </c>
      <c r="E8" s="1553" t="s">
        <v>4483</v>
      </c>
      <c r="F8" s="34">
        <v>43688744</v>
      </c>
      <c r="G8" s="1554"/>
      <c r="H8" s="1555" t="s">
        <v>4483</v>
      </c>
      <c r="I8" s="1556">
        <v>48057618.399999999</v>
      </c>
    </row>
    <row r="9" spans="1:9" s="862" customFormat="1" ht="12.75" customHeight="1">
      <c r="A9" s="12"/>
      <c r="B9" s="2180" t="s">
        <v>4751</v>
      </c>
      <c r="C9" s="1558" t="s">
        <v>4752</v>
      </c>
      <c r="D9" s="12" t="s">
        <v>4750</v>
      </c>
      <c r="E9" s="1559" t="s">
        <v>4753</v>
      </c>
      <c r="F9" s="1560">
        <v>43688744</v>
      </c>
      <c r="G9" s="408"/>
      <c r="H9" s="1561" t="s">
        <v>4754</v>
      </c>
      <c r="I9" s="1557">
        <v>48057618.399999999</v>
      </c>
    </row>
    <row r="10" spans="1:9" s="862" customFormat="1">
      <c r="A10" s="12"/>
      <c r="B10" s="2180"/>
      <c r="C10" s="182" t="s">
        <v>4755</v>
      </c>
      <c r="D10" s="12"/>
      <c r="E10" s="213" t="s">
        <v>1490</v>
      </c>
      <c r="F10" s="1562">
        <v>0</v>
      </c>
      <c r="G10" s="408"/>
      <c r="H10" s="1563" t="s">
        <v>4756</v>
      </c>
      <c r="I10" s="1564">
        <v>0</v>
      </c>
    </row>
    <row r="11" spans="1:9" s="862" customFormat="1">
      <c r="A11" s="12"/>
      <c r="B11" s="2180"/>
      <c r="C11" s="203" t="s">
        <v>4757</v>
      </c>
      <c r="D11" s="12"/>
      <c r="E11" s="210" t="s">
        <v>1490</v>
      </c>
      <c r="F11" s="1562">
        <v>0</v>
      </c>
      <c r="G11" s="408"/>
      <c r="H11" s="1561" t="s">
        <v>4756</v>
      </c>
      <c r="I11" s="1565">
        <v>0</v>
      </c>
    </row>
    <row r="12" spans="1:9" s="871" customFormat="1">
      <c r="A12" s="53"/>
      <c r="B12" s="2180"/>
      <c r="C12" s="182" t="s">
        <v>4758</v>
      </c>
      <c r="D12" s="12"/>
      <c r="E12" s="210" t="s">
        <v>1490</v>
      </c>
      <c r="F12" s="1562">
        <v>0</v>
      </c>
      <c r="G12" s="401"/>
      <c r="H12" s="1566" t="s">
        <v>4756</v>
      </c>
      <c r="I12" s="1567">
        <v>0</v>
      </c>
    </row>
    <row r="13" spans="1:9" s="862" customFormat="1">
      <c r="A13" s="12"/>
      <c r="B13" s="2180"/>
      <c r="C13" s="182" t="s">
        <v>4759</v>
      </c>
      <c r="D13" s="12"/>
      <c r="E13" s="210" t="s">
        <v>1490</v>
      </c>
      <c r="F13" s="1562">
        <v>0</v>
      </c>
      <c r="G13" s="408"/>
      <c r="H13" s="1561" t="s">
        <v>4756</v>
      </c>
      <c r="I13" s="1565">
        <v>0</v>
      </c>
    </row>
    <row r="14" spans="1:9" s="862" customFormat="1">
      <c r="A14" s="12"/>
      <c r="B14" s="2181"/>
      <c r="C14" s="182" t="s">
        <v>4760</v>
      </c>
      <c r="D14" s="12"/>
      <c r="E14" s="210" t="s">
        <v>1490</v>
      </c>
      <c r="F14" s="1562">
        <v>0</v>
      </c>
      <c r="G14" s="408"/>
      <c r="H14" s="1561" t="s">
        <v>4756</v>
      </c>
      <c r="I14" s="1565">
        <v>0</v>
      </c>
    </row>
    <row r="15" spans="1:9" s="871" customFormat="1">
      <c r="A15" s="53">
        <v>2</v>
      </c>
      <c r="B15" s="2182" t="s">
        <v>7</v>
      </c>
      <c r="C15" s="178" t="s">
        <v>2114</v>
      </c>
      <c r="D15" s="905"/>
      <c r="E15" s="1045"/>
      <c r="F15" s="1568">
        <v>0</v>
      </c>
      <c r="G15" s="401"/>
      <c r="H15" s="1566"/>
      <c r="I15" s="1567">
        <v>0</v>
      </c>
    </row>
    <row r="16" spans="1:9" s="871" customFormat="1" ht="51">
      <c r="A16" s="53"/>
      <c r="B16" s="2183"/>
      <c r="C16" s="178" t="s">
        <v>4761</v>
      </c>
      <c r="D16" s="53" t="s">
        <v>4750</v>
      </c>
      <c r="E16" s="1569">
        <v>1</v>
      </c>
      <c r="F16" s="1570">
        <v>859459975</v>
      </c>
      <c r="G16" s="401"/>
      <c r="H16" s="1571">
        <v>1</v>
      </c>
      <c r="I16" s="1567">
        <v>945405972.49999988</v>
      </c>
    </row>
    <row r="17" spans="1:9" s="862" customFormat="1" ht="25.5">
      <c r="A17" s="12"/>
      <c r="B17" s="1558" t="s">
        <v>4763</v>
      </c>
      <c r="C17" s="1574" t="s">
        <v>4762</v>
      </c>
      <c r="D17" s="903"/>
      <c r="E17" s="445">
        <v>1</v>
      </c>
      <c r="F17" s="1573">
        <v>859459975</v>
      </c>
      <c r="G17" s="408"/>
      <c r="H17" s="1572">
        <v>1</v>
      </c>
      <c r="I17" s="1565">
        <v>945405972.49999988</v>
      </c>
    </row>
    <row r="18" spans="1:9" s="862" customFormat="1" ht="38.25">
      <c r="A18" s="12">
        <v>3</v>
      </c>
      <c r="B18" s="1576" t="s">
        <v>4764</v>
      </c>
      <c r="C18" s="1577" t="s">
        <v>4765</v>
      </c>
      <c r="D18" s="903"/>
      <c r="E18" s="275">
        <v>1</v>
      </c>
      <c r="F18" s="34">
        <v>651290244.00000012</v>
      </c>
      <c r="G18" s="408"/>
      <c r="H18" s="1572">
        <v>1</v>
      </c>
      <c r="I18" s="1565">
        <v>716419268.4000001</v>
      </c>
    </row>
    <row r="19" spans="1:9" s="862" customFormat="1" ht="25.5">
      <c r="A19" s="12"/>
      <c r="B19" s="1578" t="s">
        <v>4766</v>
      </c>
      <c r="C19" s="179" t="s">
        <v>4767</v>
      </c>
      <c r="D19" s="913" t="s">
        <v>4750</v>
      </c>
      <c r="E19" s="7">
        <v>11</v>
      </c>
      <c r="F19" s="1573">
        <v>185542731.00000003</v>
      </c>
      <c r="G19" s="408"/>
      <c r="H19" s="1561">
        <v>11</v>
      </c>
      <c r="I19" s="1565">
        <v>204097004.10000002</v>
      </c>
    </row>
    <row r="20" spans="1:9" s="862" customFormat="1" ht="25.5">
      <c r="A20" s="12"/>
      <c r="B20" s="1578"/>
      <c r="C20" s="1575" t="s">
        <v>4768</v>
      </c>
      <c r="D20" s="12" t="s">
        <v>4750</v>
      </c>
      <c r="E20" s="278">
        <v>1</v>
      </c>
      <c r="F20" s="1579">
        <v>185542731.00000003</v>
      </c>
      <c r="G20" s="408"/>
      <c r="H20" s="1561">
        <v>5</v>
      </c>
      <c r="I20" s="1565">
        <v>204097004.10000002</v>
      </c>
    </row>
    <row r="21" spans="1:9" s="862" customFormat="1" ht="38.25">
      <c r="A21" s="12"/>
      <c r="B21" s="1578" t="s">
        <v>4769</v>
      </c>
      <c r="C21" s="179" t="s">
        <v>4770</v>
      </c>
      <c r="D21" s="903"/>
      <c r="E21" s="7">
        <v>11</v>
      </c>
      <c r="F21" s="1573">
        <v>227449266</v>
      </c>
      <c r="G21" s="408"/>
      <c r="H21" s="1561">
        <v>11</v>
      </c>
      <c r="I21" s="1565">
        <v>250194192.60000002</v>
      </c>
    </row>
    <row r="22" spans="1:9" s="862" customFormat="1" ht="38.25">
      <c r="A22" s="12"/>
      <c r="B22" s="1578"/>
      <c r="C22" s="1575" t="s">
        <v>4771</v>
      </c>
      <c r="D22" s="12" t="s">
        <v>4750</v>
      </c>
      <c r="E22" s="278">
        <v>1</v>
      </c>
      <c r="F22" s="1579">
        <v>227449266</v>
      </c>
      <c r="G22" s="408"/>
      <c r="H22" s="1561">
        <v>5</v>
      </c>
      <c r="I22" s="1565">
        <v>250194192.60000002</v>
      </c>
    </row>
    <row r="23" spans="1:9" s="862" customFormat="1" ht="25.5">
      <c r="A23" s="12"/>
      <c r="B23" s="1578" t="s">
        <v>4772</v>
      </c>
      <c r="C23" s="179" t="s">
        <v>4773</v>
      </c>
      <c r="D23" s="903"/>
      <c r="E23" s="7">
        <v>11</v>
      </c>
      <c r="F23" s="1573">
        <v>238298247.00000003</v>
      </c>
      <c r="G23" s="408"/>
      <c r="H23" s="1561">
        <v>11</v>
      </c>
      <c r="I23" s="1565">
        <v>262128071.70000002</v>
      </c>
    </row>
    <row r="24" spans="1:9" s="871" customFormat="1">
      <c r="A24" s="53" t="s">
        <v>244</v>
      </c>
      <c r="B24" s="1580"/>
      <c r="C24" s="179" t="s">
        <v>4774</v>
      </c>
      <c r="D24" s="927" t="s">
        <v>4750</v>
      </c>
      <c r="E24" s="7">
        <v>1</v>
      </c>
      <c r="F24" s="1573">
        <v>238298247.00000003</v>
      </c>
      <c r="G24" s="401"/>
      <c r="H24" s="1566">
        <v>5</v>
      </c>
      <c r="I24" s="1567">
        <v>262128071.70000002</v>
      </c>
    </row>
    <row r="25" spans="1:9" s="862" customFormat="1" ht="38.25">
      <c r="A25" s="12">
        <v>4</v>
      </c>
      <c r="B25" s="1576" t="s">
        <v>4775</v>
      </c>
      <c r="C25" s="1576" t="s">
        <v>4776</v>
      </c>
      <c r="D25" s="12" t="s">
        <v>4750</v>
      </c>
      <c r="E25" s="1581">
        <v>1</v>
      </c>
      <c r="F25" s="1582">
        <v>589702212</v>
      </c>
      <c r="G25" s="408"/>
      <c r="H25" s="1572">
        <v>1</v>
      </c>
      <c r="I25" s="1565">
        <v>648672433.20000005</v>
      </c>
    </row>
    <row r="26" spans="1:9" s="862" customFormat="1" ht="25.5">
      <c r="A26" s="12"/>
      <c r="B26" s="1578" t="s">
        <v>4777</v>
      </c>
      <c r="C26" s="1575" t="s">
        <v>4778</v>
      </c>
      <c r="D26" s="913" t="s">
        <v>4750</v>
      </c>
      <c r="E26" s="278">
        <v>11</v>
      </c>
      <c r="F26" s="1579">
        <v>276584462</v>
      </c>
      <c r="G26" s="408"/>
      <c r="H26" s="1561">
        <v>11</v>
      </c>
      <c r="I26" s="1565">
        <v>304242908.19999999</v>
      </c>
    </row>
    <row r="27" spans="1:9" s="862" customFormat="1" ht="25.5">
      <c r="A27" s="12"/>
      <c r="B27" s="1578"/>
      <c r="C27" s="1575" t="s">
        <v>4779</v>
      </c>
      <c r="D27" s="12" t="s">
        <v>4750</v>
      </c>
      <c r="E27" s="7">
        <v>1</v>
      </c>
      <c r="F27" s="1573">
        <v>276584462</v>
      </c>
      <c r="G27" s="408"/>
      <c r="H27" s="1561">
        <v>5</v>
      </c>
      <c r="I27" s="1565">
        <v>304242908.19999999</v>
      </c>
    </row>
    <row r="28" spans="1:9" s="862" customFormat="1" ht="51">
      <c r="A28" s="12"/>
      <c r="B28" s="1578" t="s">
        <v>4780</v>
      </c>
      <c r="C28" s="1575" t="s">
        <v>4781</v>
      </c>
      <c r="D28" s="12" t="s">
        <v>4750</v>
      </c>
      <c r="E28" s="278">
        <v>11</v>
      </c>
      <c r="F28" s="1579">
        <v>197507090</v>
      </c>
      <c r="G28" s="408"/>
      <c r="H28" s="1561">
        <v>11</v>
      </c>
      <c r="I28" s="1565">
        <v>217257799</v>
      </c>
    </row>
    <row r="29" spans="1:9" s="862" customFormat="1" ht="51">
      <c r="A29" s="12"/>
      <c r="B29" s="1583"/>
      <c r="C29" s="179" t="s">
        <v>4782</v>
      </c>
      <c r="D29" s="903"/>
      <c r="E29" s="7">
        <v>1</v>
      </c>
      <c r="F29" s="1573">
        <v>197507090</v>
      </c>
      <c r="G29" s="408"/>
      <c r="H29" s="1561">
        <v>5</v>
      </c>
      <c r="I29" s="1565">
        <v>217257799</v>
      </c>
    </row>
    <row r="30" spans="1:9" s="871" customFormat="1" ht="25.5">
      <c r="A30" s="53"/>
      <c r="B30" s="1578" t="s">
        <v>4783</v>
      </c>
      <c r="C30" s="179" t="s">
        <v>4784</v>
      </c>
      <c r="D30" s="927"/>
      <c r="E30" s="7">
        <v>11</v>
      </c>
      <c r="F30" s="1573">
        <v>115610660</v>
      </c>
      <c r="G30" s="401"/>
      <c r="H30" s="1566">
        <v>11</v>
      </c>
      <c r="I30" s="1567">
        <v>127171726.00000001</v>
      </c>
    </row>
    <row r="31" spans="1:9" s="871" customFormat="1" ht="25.5">
      <c r="A31" s="53"/>
      <c r="B31" s="1578"/>
      <c r="C31" s="1584" t="s">
        <v>4785</v>
      </c>
      <c r="D31" s="927"/>
      <c r="E31" s="7">
        <v>1</v>
      </c>
      <c r="F31" s="1573">
        <v>115610660</v>
      </c>
      <c r="G31" s="401"/>
      <c r="H31" s="1566">
        <v>5</v>
      </c>
      <c r="I31" s="1567">
        <v>127171726.00000001</v>
      </c>
    </row>
    <row r="32" spans="1:9" s="871" customFormat="1" ht="25.5">
      <c r="A32" s="53">
        <v>5</v>
      </c>
      <c r="B32" s="1576" t="s">
        <v>4786</v>
      </c>
      <c r="C32" s="1576" t="s">
        <v>4787</v>
      </c>
      <c r="D32" s="927"/>
      <c r="E32" s="1581">
        <v>1</v>
      </c>
      <c r="F32" s="1582">
        <v>625056234</v>
      </c>
      <c r="G32" s="401"/>
      <c r="H32" s="1571">
        <v>1</v>
      </c>
      <c r="I32" s="1567">
        <v>687561857.4000001</v>
      </c>
    </row>
    <row r="33" spans="1:9" s="871" customFormat="1" ht="51">
      <c r="A33" s="53"/>
      <c r="B33" s="1578" t="s">
        <v>5422</v>
      </c>
      <c r="C33" s="179" t="s">
        <v>5423</v>
      </c>
      <c r="D33" s="927"/>
      <c r="E33" s="7">
        <v>11</v>
      </c>
      <c r="F33" s="1573">
        <v>143795916</v>
      </c>
      <c r="G33" s="401"/>
      <c r="H33" s="1566">
        <v>11</v>
      </c>
      <c r="I33" s="1567">
        <v>158175507.60000002</v>
      </c>
    </row>
    <row r="34" spans="1:9" s="871" customFormat="1" ht="51">
      <c r="A34" s="53"/>
      <c r="B34" s="1578"/>
      <c r="C34" s="179" t="s">
        <v>5424</v>
      </c>
      <c r="D34" s="927"/>
      <c r="E34" s="7">
        <v>1</v>
      </c>
      <c r="F34" s="1573">
        <v>143795916</v>
      </c>
      <c r="G34" s="401"/>
      <c r="H34" s="1566">
        <v>5</v>
      </c>
      <c r="I34" s="1567">
        <v>158175507.60000002</v>
      </c>
    </row>
    <row r="35" spans="1:9" s="871" customFormat="1" ht="38.25">
      <c r="A35" s="53"/>
      <c r="B35" s="1578" t="s">
        <v>5425</v>
      </c>
      <c r="C35" s="1575" t="s">
        <v>5426</v>
      </c>
      <c r="D35" s="927"/>
      <c r="E35" s="278">
        <v>11</v>
      </c>
      <c r="F35" s="1579">
        <v>233780832.99999997</v>
      </c>
      <c r="G35" s="401"/>
      <c r="H35" s="1566">
        <v>11</v>
      </c>
      <c r="I35" s="1567">
        <v>257158916.29999998</v>
      </c>
    </row>
    <row r="36" spans="1:9" s="871" customFormat="1" ht="38.25">
      <c r="A36" s="53"/>
      <c r="B36" s="1583"/>
      <c r="C36" s="179" t="s">
        <v>5427</v>
      </c>
      <c r="D36" s="927"/>
      <c r="E36" s="7">
        <v>1</v>
      </c>
      <c r="F36" s="1573">
        <v>233780832.99999997</v>
      </c>
      <c r="G36" s="401"/>
      <c r="H36" s="1566">
        <v>1</v>
      </c>
      <c r="I36" s="1567">
        <v>257158916.29999998</v>
      </c>
    </row>
    <row r="37" spans="1:9" s="871" customFormat="1" ht="38.25">
      <c r="A37" s="53"/>
      <c r="B37" s="1578" t="s">
        <v>5428</v>
      </c>
      <c r="C37" s="179" t="s">
        <v>5429</v>
      </c>
      <c r="D37" s="927"/>
      <c r="E37" s="7">
        <v>11</v>
      </c>
      <c r="F37" s="1573">
        <v>247479485.00000003</v>
      </c>
      <c r="G37" s="401"/>
      <c r="H37" s="1566">
        <v>11</v>
      </c>
      <c r="I37" s="1567">
        <v>272227433.50000006</v>
      </c>
    </row>
    <row r="38" spans="1:9" s="871" customFormat="1" ht="38.25">
      <c r="A38" s="53"/>
      <c r="B38" s="1578"/>
      <c r="C38" s="1575" t="s">
        <v>5430</v>
      </c>
      <c r="D38" s="927"/>
      <c r="E38" s="278">
        <v>1</v>
      </c>
      <c r="F38" s="1579">
        <v>247479485.00000003</v>
      </c>
      <c r="G38" s="401"/>
      <c r="H38" s="1566">
        <v>5</v>
      </c>
      <c r="I38" s="1567">
        <v>272227433.50000006</v>
      </c>
    </row>
    <row r="39" spans="1:9" s="871" customFormat="1" ht="25.5">
      <c r="A39" s="53">
        <v>6</v>
      </c>
      <c r="B39" s="1576" t="s">
        <v>5431</v>
      </c>
      <c r="C39" s="1576" t="s">
        <v>5432</v>
      </c>
      <c r="D39" s="927"/>
      <c r="E39" s="1581">
        <v>1</v>
      </c>
      <c r="F39" s="1582">
        <v>639590754</v>
      </c>
      <c r="G39" s="401"/>
      <c r="H39" s="1571">
        <v>1</v>
      </c>
      <c r="I39" s="1567">
        <v>703549829.39999998</v>
      </c>
    </row>
    <row r="40" spans="1:9" s="871" customFormat="1" ht="25.5">
      <c r="A40" s="53"/>
      <c r="B40" s="1578" t="s">
        <v>5433</v>
      </c>
      <c r="C40" s="179" t="s">
        <v>5434</v>
      </c>
      <c r="D40" s="927"/>
      <c r="E40" s="7">
        <v>11</v>
      </c>
      <c r="F40" s="1573">
        <v>275969540</v>
      </c>
      <c r="G40" s="401"/>
      <c r="H40" s="1566">
        <v>11</v>
      </c>
      <c r="I40" s="1567">
        <v>303566493.99999994</v>
      </c>
    </row>
    <row r="41" spans="1:9" s="871" customFormat="1" ht="25.5">
      <c r="A41" s="53"/>
      <c r="B41" s="1578"/>
      <c r="C41" s="179" t="s">
        <v>5435</v>
      </c>
      <c r="D41" s="927"/>
      <c r="E41" s="7">
        <v>1</v>
      </c>
      <c r="F41" s="1573">
        <v>275969540</v>
      </c>
      <c r="G41" s="401"/>
      <c r="H41" s="1566">
        <v>5</v>
      </c>
      <c r="I41" s="1567">
        <v>303566493.99999994</v>
      </c>
    </row>
    <row r="42" spans="1:9" s="871" customFormat="1" ht="38.25">
      <c r="A42" s="53"/>
      <c r="B42" s="1578" t="s">
        <v>5436</v>
      </c>
      <c r="C42" s="1575" t="s">
        <v>5437</v>
      </c>
      <c r="D42" s="927"/>
      <c r="E42" s="278">
        <v>11</v>
      </c>
      <c r="F42" s="1579">
        <v>194184914</v>
      </c>
      <c r="G42" s="401"/>
      <c r="H42" s="1566">
        <v>11</v>
      </c>
      <c r="I42" s="1567">
        <v>213603405.39999998</v>
      </c>
    </row>
    <row r="43" spans="1:9" s="871" customFormat="1" ht="38.25">
      <c r="A43" s="53"/>
      <c r="B43" s="1583"/>
      <c r="C43" s="179" t="s">
        <v>5438</v>
      </c>
      <c r="D43" s="927"/>
      <c r="E43" s="7">
        <v>1</v>
      </c>
      <c r="F43" s="1573">
        <v>194184914</v>
      </c>
      <c r="G43" s="401"/>
      <c r="H43" s="1566">
        <v>5</v>
      </c>
      <c r="I43" s="1567">
        <v>213603405.39999998</v>
      </c>
    </row>
    <row r="44" spans="1:9" s="871" customFormat="1" ht="51">
      <c r="A44" s="53"/>
      <c r="B44" s="1578" t="s">
        <v>5439</v>
      </c>
      <c r="C44" s="179" t="s">
        <v>5440</v>
      </c>
      <c r="D44" s="927"/>
      <c r="E44" s="7">
        <v>11</v>
      </c>
      <c r="F44" s="1573">
        <v>169436300</v>
      </c>
      <c r="G44" s="401"/>
      <c r="H44" s="1566">
        <v>11</v>
      </c>
      <c r="I44" s="1567">
        <v>186379930</v>
      </c>
    </row>
    <row r="45" spans="1:9" s="871" customFormat="1" ht="38.25">
      <c r="A45" s="53"/>
      <c r="B45" s="1580"/>
      <c r="C45" s="179" t="s">
        <v>5441</v>
      </c>
      <c r="D45" s="927"/>
      <c r="E45" s="7">
        <v>1</v>
      </c>
      <c r="F45" s="1573">
        <v>169436300</v>
      </c>
      <c r="G45" s="401"/>
      <c r="H45" s="1566">
        <v>5</v>
      </c>
      <c r="I45" s="1567">
        <v>186379930</v>
      </c>
    </row>
    <row r="46" spans="1:9">
      <c r="A46" s="2085" t="s">
        <v>9</v>
      </c>
      <c r="B46" s="2085"/>
      <c r="C46" s="2085"/>
      <c r="D46" s="2085"/>
      <c r="E46" s="2085"/>
      <c r="F46" s="41">
        <f>F8+F16+F18+F25+F32+F39</f>
        <v>3408788163</v>
      </c>
      <c r="G46" s="40" t="s">
        <v>244</v>
      </c>
      <c r="H46" s="200"/>
      <c r="I46" s="41">
        <f>I8+I16+I18+I25+I32+I39</f>
        <v>3749666979.3000002</v>
      </c>
    </row>
    <row r="47" spans="1:9">
      <c r="F47" s="888"/>
    </row>
  </sheetData>
  <mergeCells count="9">
    <mergeCell ref="G3:G4"/>
    <mergeCell ref="H3:I3"/>
    <mergeCell ref="B9:B14"/>
    <mergeCell ref="B15:B16"/>
    <mergeCell ref="A46:E46"/>
    <mergeCell ref="A3:A4"/>
    <mergeCell ref="B3:B4"/>
    <mergeCell ref="C3:C4"/>
    <mergeCell ref="D3:F3"/>
  </mergeCells>
  <pageMargins left="0.78740157480314965" right="0.78740157480314965" top="0.98425196850393704" bottom="0.78740157480314965" header="0.31496062992125984" footer="0.31496062992125984"/>
  <pageSetup paperSize="10000" scale="65" orientation="landscape" horizontalDpi="4294967292" verticalDpi="0" r:id="rId1"/>
  <headerFooter>
    <oddFooter>&amp;L&amp;"-,Bold"&amp;12&amp;K03-024&amp;N RKPD Prov. Jambi Tahun 2019</oddFoot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9CE921-51A0-4193-8CD7-7D17523FC86C}">
  <sheetPr>
    <tabColor rgb="FF00B050"/>
  </sheetPr>
  <dimension ref="A1:I24"/>
  <sheetViews>
    <sheetView topLeftCell="A19" zoomScale="110" zoomScaleNormal="110" workbookViewId="0">
      <selection activeCell="A3" sqref="A3:F21"/>
    </sheetView>
  </sheetViews>
  <sheetFormatPr defaultColWidth="8.85546875" defaultRowHeight="12.75"/>
  <cols>
    <col min="1" max="1" width="6.28515625" style="514" customWidth="1"/>
    <col min="2" max="2" width="48.7109375" style="514" customWidth="1"/>
    <col min="3" max="3" width="37.85546875" style="514" customWidth="1"/>
    <col min="4" max="4" width="18.7109375" style="514" customWidth="1"/>
    <col min="5" max="5" width="18.7109375" style="515" customWidth="1"/>
    <col min="6" max="6" width="26.7109375" style="514" customWidth="1"/>
    <col min="7" max="7" width="20.7109375" style="514" customWidth="1"/>
    <col min="8" max="8" width="18.7109375" style="514" customWidth="1"/>
    <col min="9" max="9" width="26.7109375" style="514" customWidth="1"/>
    <col min="10" max="16384" width="8.85546875" style="514"/>
  </cols>
  <sheetData>
    <row r="1" spans="1:9">
      <c r="A1" s="513" t="s">
        <v>718</v>
      </c>
      <c r="B1" s="513"/>
      <c r="C1" s="513"/>
    </row>
    <row r="3" spans="1:9">
      <c r="A3" s="2096" t="s">
        <v>0</v>
      </c>
      <c r="B3" s="2097" t="s">
        <v>1</v>
      </c>
      <c r="C3" s="2097" t="s">
        <v>2</v>
      </c>
      <c r="D3" s="2096" t="s">
        <v>1866</v>
      </c>
      <c r="E3" s="2096"/>
      <c r="F3" s="2096"/>
      <c r="G3" s="2097" t="s">
        <v>6</v>
      </c>
      <c r="H3" s="2097" t="s">
        <v>606</v>
      </c>
      <c r="I3" s="2097"/>
    </row>
    <row r="4" spans="1:9" ht="25.5">
      <c r="A4" s="2096"/>
      <c r="B4" s="2097"/>
      <c r="C4" s="2097"/>
      <c r="D4" s="421" t="s">
        <v>3</v>
      </c>
      <c r="E4" s="422" t="s">
        <v>4</v>
      </c>
      <c r="F4" s="422" t="s">
        <v>5</v>
      </c>
      <c r="G4" s="2097"/>
      <c r="H4" s="422" t="s">
        <v>4</v>
      </c>
      <c r="I4" s="422" t="s">
        <v>5</v>
      </c>
    </row>
    <row r="5" spans="1:9">
      <c r="A5" s="516">
        <v>1</v>
      </c>
      <c r="B5" s="516">
        <v>2</v>
      </c>
      <c r="C5" s="516">
        <v>3</v>
      </c>
      <c r="D5" s="516">
        <v>4</v>
      </c>
      <c r="E5" s="516">
        <v>5</v>
      </c>
      <c r="F5" s="516">
        <v>6</v>
      </c>
      <c r="G5" s="516">
        <v>7</v>
      </c>
      <c r="H5" s="516">
        <v>8</v>
      </c>
      <c r="I5" s="516">
        <v>9</v>
      </c>
    </row>
    <row r="6" spans="1:9">
      <c r="A6" s="517"/>
      <c r="B6" s="517"/>
      <c r="C6" s="517"/>
      <c r="D6" s="517"/>
      <c r="E6" s="518"/>
      <c r="F6" s="517"/>
      <c r="G6" s="517"/>
      <c r="H6" s="517"/>
      <c r="I6" s="517"/>
    </row>
    <row r="7" spans="1:9" ht="13.5" thickBot="1">
      <c r="A7" s="519" t="s">
        <v>2849</v>
      </c>
      <c r="B7" s="520"/>
      <c r="C7" s="520"/>
      <c r="D7" s="520"/>
      <c r="E7" s="521"/>
      <c r="F7" s="520"/>
      <c r="G7" s="520"/>
      <c r="H7" s="520"/>
      <c r="I7" s="520"/>
    </row>
    <row r="8" spans="1:9" s="816" customFormat="1" ht="33.75">
      <c r="A8" s="811">
        <v>1</v>
      </c>
      <c r="B8" s="819" t="s">
        <v>2850</v>
      </c>
      <c r="C8" s="819" t="s">
        <v>2851</v>
      </c>
      <c r="D8" s="820" t="s">
        <v>8</v>
      </c>
      <c r="E8" s="821">
        <v>1</v>
      </c>
      <c r="F8" s="822">
        <f>F9+F10</f>
        <v>481392230</v>
      </c>
      <c r="G8" s="815"/>
      <c r="H8" s="813"/>
      <c r="I8" s="822">
        <f>I9+I10</f>
        <v>0</v>
      </c>
    </row>
    <row r="9" spans="1:9" s="766" customFormat="1" ht="22.5">
      <c r="A9" s="561"/>
      <c r="B9" s="823" t="s">
        <v>2852</v>
      </c>
      <c r="C9" s="823" t="s">
        <v>2853</v>
      </c>
      <c r="D9" s="824" t="s">
        <v>8</v>
      </c>
      <c r="E9" s="824" t="s">
        <v>1477</v>
      </c>
      <c r="F9" s="825">
        <f>390917471-117275241-2000000</f>
        <v>271642230</v>
      </c>
      <c r="G9" s="581"/>
      <c r="H9" s="564"/>
      <c r="I9" s="825">
        <v>0</v>
      </c>
    </row>
    <row r="10" spans="1:9" s="766" customFormat="1" ht="22.5">
      <c r="A10" s="561"/>
      <c r="B10" s="823" t="s">
        <v>2854</v>
      </c>
      <c r="C10" s="823" t="s">
        <v>2855</v>
      </c>
      <c r="D10" s="824" t="s">
        <v>8</v>
      </c>
      <c r="E10" s="826" t="s">
        <v>2856</v>
      </c>
      <c r="F10" s="825">
        <f>302500000-90750000-2000000</f>
        <v>209750000</v>
      </c>
      <c r="G10" s="581"/>
      <c r="H10" s="805"/>
      <c r="I10" s="825">
        <v>0</v>
      </c>
    </row>
    <row r="11" spans="1:9" s="766" customFormat="1">
      <c r="A11" s="561"/>
      <c r="B11" s="746"/>
      <c r="C11" s="711"/>
      <c r="D11" s="764"/>
      <c r="E11" s="805"/>
      <c r="F11" s="707"/>
      <c r="G11" s="581"/>
      <c r="H11" s="712"/>
      <c r="I11" s="707"/>
    </row>
    <row r="12" spans="1:9" s="766" customFormat="1" ht="33.75">
      <c r="A12" s="561">
        <v>2</v>
      </c>
      <c r="B12" s="827" t="s">
        <v>2857</v>
      </c>
      <c r="C12" s="828" t="s">
        <v>2858</v>
      </c>
      <c r="D12" s="829" t="s">
        <v>8</v>
      </c>
      <c r="E12" s="830" t="s">
        <v>2859</v>
      </c>
      <c r="F12" s="831">
        <f>F13+F14+F15+F16</f>
        <v>1039138788</v>
      </c>
      <c r="G12" s="581"/>
      <c r="H12" s="805"/>
      <c r="I12" s="831">
        <f>I13+I14+I15+I16</f>
        <v>0</v>
      </c>
    </row>
    <row r="13" spans="1:9" s="766" customFormat="1" ht="22.5">
      <c r="A13" s="561"/>
      <c r="B13" s="823" t="s">
        <v>2860</v>
      </c>
      <c r="C13" s="832" t="s">
        <v>2861</v>
      </c>
      <c r="D13" s="824" t="s">
        <v>8</v>
      </c>
      <c r="E13" s="833" t="s">
        <v>1477</v>
      </c>
      <c r="F13" s="834">
        <f>342315958-102694787-2000000</f>
        <v>237621171</v>
      </c>
      <c r="G13" s="581"/>
      <c r="H13" s="805"/>
      <c r="I13" s="834">
        <v>0</v>
      </c>
    </row>
    <row r="14" spans="1:9" s="766" customFormat="1" ht="22.5">
      <c r="A14" s="561"/>
      <c r="B14" s="823" t="s">
        <v>2862</v>
      </c>
      <c r="C14" s="832" t="s">
        <v>2861</v>
      </c>
      <c r="D14" s="824" t="s">
        <v>8</v>
      </c>
      <c r="E14" s="833" t="s">
        <v>1477</v>
      </c>
      <c r="F14" s="834">
        <f>427784913-128335474-2000000</f>
        <v>297449439</v>
      </c>
      <c r="G14" s="581"/>
      <c r="H14" s="770"/>
      <c r="I14" s="834">
        <v>0</v>
      </c>
    </row>
    <row r="15" spans="1:9" s="766" customFormat="1">
      <c r="A15" s="561"/>
      <c r="B15" s="823" t="s">
        <v>2863</v>
      </c>
      <c r="C15" s="835" t="s">
        <v>2864</v>
      </c>
      <c r="D15" s="824" t="s">
        <v>8</v>
      </c>
      <c r="E15" s="833">
        <v>1</v>
      </c>
      <c r="F15" s="834">
        <f>387200000-116160000-2131822</f>
        <v>268908178</v>
      </c>
      <c r="G15" s="581"/>
      <c r="H15" s="805"/>
      <c r="I15" s="834">
        <v>0</v>
      </c>
    </row>
    <row r="16" spans="1:9" s="766" customFormat="1" ht="33.75">
      <c r="A16" s="561"/>
      <c r="B16" s="823" t="s">
        <v>2865</v>
      </c>
      <c r="C16" s="835" t="s">
        <v>2866</v>
      </c>
      <c r="D16" s="824" t="s">
        <v>8</v>
      </c>
      <c r="E16" s="833" t="s">
        <v>1477</v>
      </c>
      <c r="F16" s="834">
        <f>338800000-101640000-2000000</f>
        <v>235160000</v>
      </c>
      <c r="G16" s="581"/>
      <c r="H16" s="805"/>
      <c r="I16" s="834">
        <v>0</v>
      </c>
    </row>
    <row r="17" spans="1:9" s="766" customFormat="1">
      <c r="A17" s="561"/>
      <c r="B17" s="735"/>
      <c r="C17" s="704"/>
      <c r="D17" s="764"/>
      <c r="E17" s="564"/>
      <c r="F17" s="772"/>
      <c r="G17" s="581"/>
      <c r="H17" s="564"/>
      <c r="I17" s="772"/>
    </row>
    <row r="18" spans="1:9" s="766" customFormat="1" ht="33.75">
      <c r="A18" s="561">
        <v>3</v>
      </c>
      <c r="B18" s="827" t="s">
        <v>2867</v>
      </c>
      <c r="C18" s="829" t="s">
        <v>8</v>
      </c>
      <c r="D18" s="836" t="s">
        <v>2868</v>
      </c>
      <c r="E18" s="829"/>
      <c r="F18" s="831">
        <f>F19+F20+F21</f>
        <v>543468982</v>
      </c>
      <c r="G18" s="581"/>
      <c r="H18" s="712"/>
      <c r="I18" s="831">
        <f>I19+I20+I21</f>
        <v>0</v>
      </c>
    </row>
    <row r="19" spans="1:9" s="766" customFormat="1" ht="45">
      <c r="A19" s="561"/>
      <c r="B19" s="823" t="s">
        <v>2869</v>
      </c>
      <c r="C19" s="824" t="s">
        <v>8</v>
      </c>
      <c r="D19" s="835" t="s">
        <v>2870</v>
      </c>
      <c r="E19" s="833" t="s">
        <v>369</v>
      </c>
      <c r="F19" s="834">
        <f>278300000-83490000-2000000</f>
        <v>192810000</v>
      </c>
      <c r="G19" s="581"/>
      <c r="H19" s="712"/>
      <c r="I19" s="834">
        <v>0</v>
      </c>
    </row>
    <row r="20" spans="1:9" s="766" customFormat="1" ht="33.75">
      <c r="A20" s="561"/>
      <c r="B20" s="823" t="s">
        <v>2871</v>
      </c>
      <c r="C20" s="824" t="s">
        <v>2872</v>
      </c>
      <c r="D20" s="835" t="s">
        <v>2873</v>
      </c>
      <c r="E20" s="824" t="s">
        <v>369</v>
      </c>
      <c r="F20" s="825">
        <f>254100000-76230000-2000000</f>
        <v>175870000</v>
      </c>
      <c r="G20" s="581"/>
      <c r="H20" s="564"/>
      <c r="I20" s="825">
        <v>0</v>
      </c>
    </row>
    <row r="21" spans="1:9" s="766" customFormat="1" ht="22.5">
      <c r="A21" s="561"/>
      <c r="B21" s="823" t="s">
        <v>2874</v>
      </c>
      <c r="C21" s="824" t="s">
        <v>8</v>
      </c>
      <c r="D21" s="545"/>
      <c r="E21" s="824" t="s">
        <v>369</v>
      </c>
      <c r="F21" s="825">
        <f>252555689-75766707-2000000</f>
        <v>174788982</v>
      </c>
      <c r="G21" s="581"/>
      <c r="H21" s="564"/>
      <c r="I21" s="825">
        <v>0</v>
      </c>
    </row>
    <row r="22" spans="1:9" s="766" customFormat="1">
      <c r="A22" s="561"/>
      <c r="B22" s="560"/>
      <c r="C22" s="560"/>
      <c r="D22" s="561"/>
      <c r="E22" s="542"/>
      <c r="F22" s="543"/>
      <c r="G22" s="581"/>
      <c r="H22" s="542"/>
      <c r="I22" s="543"/>
    </row>
    <row r="23" spans="1:9">
      <c r="A23" s="2096" t="s">
        <v>9</v>
      </c>
      <c r="B23" s="2096"/>
      <c r="C23" s="2096"/>
      <c r="D23" s="2096"/>
      <c r="E23" s="2096"/>
      <c r="F23" s="590">
        <f>SUM(F8+F12+F18)</f>
        <v>2064000000</v>
      </c>
      <c r="G23" s="591" t="s">
        <v>244</v>
      </c>
      <c r="H23" s="592"/>
      <c r="I23" s="590">
        <f>SUM(I8+I12+I18)</f>
        <v>0</v>
      </c>
    </row>
    <row r="24" spans="1:9">
      <c r="F24" s="789"/>
    </row>
  </sheetData>
  <mergeCells count="7">
    <mergeCell ref="G3:G4"/>
    <mergeCell ref="H3:I3"/>
    <mergeCell ref="A23:E23"/>
    <mergeCell ref="A3:A4"/>
    <mergeCell ref="B3:B4"/>
    <mergeCell ref="C3:C4"/>
    <mergeCell ref="D3:F3"/>
  </mergeCells>
  <pageMargins left="0.78740157480314965" right="0.78740157480314965" top="0.98425196850393704" bottom="0.78740157480314965" header="0.31496062992125984" footer="0.31496062992125984"/>
  <pageSetup paperSize="10000" scale="65" orientation="landscape" horizontalDpi="4294967292" verticalDpi="0" r:id="rId1"/>
  <headerFooter>
    <oddFooter>&amp;L&amp;"-,Bold"&amp;12&amp;K03-024&amp;N RKPD Prov. Jambi Tahun 2019</odd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D5DC1C-8E4C-4870-927C-08D09DF5FAF0}">
  <sheetPr>
    <tabColor rgb="FF00B050"/>
  </sheetPr>
  <dimension ref="A1:I29"/>
  <sheetViews>
    <sheetView zoomScale="110" zoomScaleNormal="110" workbookViewId="0">
      <selection activeCell="A3" sqref="A3:F25"/>
    </sheetView>
  </sheetViews>
  <sheetFormatPr defaultColWidth="8.85546875" defaultRowHeight="12.75"/>
  <cols>
    <col min="1" max="1" width="6.28515625" style="838" customWidth="1"/>
    <col min="2" max="2" width="48.7109375" style="838" customWidth="1"/>
    <col min="3" max="3" width="37.85546875" style="838" customWidth="1"/>
    <col min="4" max="4" width="18.7109375" style="838" customWidth="1"/>
    <col min="5" max="5" width="18.7109375" style="839" customWidth="1"/>
    <col min="6" max="6" width="26.7109375" style="838" customWidth="1"/>
    <col min="7" max="7" width="20.7109375" style="838" customWidth="1"/>
    <col min="8" max="8" width="18.7109375" style="838" customWidth="1"/>
    <col min="9" max="9" width="26.7109375" style="838" customWidth="1"/>
    <col min="10" max="16384" width="8.85546875" style="838"/>
  </cols>
  <sheetData>
    <row r="1" spans="1:9">
      <c r="A1" s="837" t="s">
        <v>718</v>
      </c>
      <c r="B1" s="837"/>
      <c r="C1" s="837"/>
    </row>
    <row r="3" spans="1:9">
      <c r="A3" s="2179" t="s">
        <v>0</v>
      </c>
      <c r="B3" s="2178" t="s">
        <v>1</v>
      </c>
      <c r="C3" s="2178" t="s">
        <v>2</v>
      </c>
      <c r="D3" s="2179" t="s">
        <v>1866</v>
      </c>
      <c r="E3" s="2179"/>
      <c r="F3" s="2179"/>
      <c r="G3" s="2178" t="s">
        <v>6</v>
      </c>
      <c r="H3" s="2178" t="s">
        <v>606</v>
      </c>
      <c r="I3" s="2178"/>
    </row>
    <row r="4" spans="1:9" ht="25.5">
      <c r="A4" s="2179"/>
      <c r="B4" s="2178"/>
      <c r="C4" s="2178"/>
      <c r="D4" s="840" t="s">
        <v>3</v>
      </c>
      <c r="E4" s="841" t="s">
        <v>4</v>
      </c>
      <c r="F4" s="841" t="s">
        <v>5</v>
      </c>
      <c r="G4" s="2178"/>
      <c r="H4" s="841" t="s">
        <v>4</v>
      </c>
      <c r="I4" s="841" t="s">
        <v>5</v>
      </c>
    </row>
    <row r="5" spans="1:9">
      <c r="A5" s="842">
        <v>1</v>
      </c>
      <c r="B5" s="842">
        <v>2</v>
      </c>
      <c r="C5" s="842">
        <v>3</v>
      </c>
      <c r="D5" s="842">
        <v>4</v>
      </c>
      <c r="E5" s="842">
        <v>5</v>
      </c>
      <c r="F5" s="842">
        <v>6</v>
      </c>
      <c r="G5" s="842">
        <v>7</v>
      </c>
      <c r="H5" s="842">
        <v>8</v>
      </c>
      <c r="I5" s="842">
        <v>9</v>
      </c>
    </row>
    <row r="6" spans="1:9">
      <c r="A6" s="843"/>
      <c r="B6" s="843"/>
      <c r="C6" s="843"/>
      <c r="D6" s="843"/>
      <c r="E6" s="844"/>
      <c r="F6" s="843"/>
      <c r="G6" s="843"/>
      <c r="H6" s="843"/>
      <c r="I6" s="843"/>
    </row>
    <row r="7" spans="1:9" ht="13.5" thickBot="1">
      <c r="A7" s="845" t="s">
        <v>2908</v>
      </c>
      <c r="B7" s="846"/>
      <c r="C7" s="846"/>
      <c r="D7" s="846"/>
      <c r="E7" s="847"/>
      <c r="F7" s="846"/>
      <c r="G7" s="846"/>
      <c r="H7" s="846"/>
      <c r="I7" s="846"/>
    </row>
    <row r="8" spans="1:9" s="855" customFormat="1">
      <c r="A8" s="848">
        <v>1</v>
      </c>
      <c r="B8" s="849" t="s">
        <v>7</v>
      </c>
      <c r="C8" s="849"/>
      <c r="D8" s="850"/>
      <c r="E8" s="851"/>
      <c r="F8" s="852">
        <f>SUM(F9:F11)</f>
        <v>1008279101</v>
      </c>
      <c r="G8" s="853"/>
      <c r="H8" s="854"/>
      <c r="I8" s="852"/>
    </row>
    <row r="9" spans="1:9" s="862" customFormat="1">
      <c r="A9" s="856"/>
      <c r="B9" s="857" t="s">
        <v>2909</v>
      </c>
      <c r="C9" s="857"/>
      <c r="D9" s="858"/>
      <c r="E9" s="858" t="s">
        <v>171</v>
      </c>
      <c r="F9" s="859">
        <v>300000000</v>
      </c>
      <c r="G9" s="860"/>
      <c r="H9" s="680"/>
      <c r="I9" s="861"/>
    </row>
    <row r="10" spans="1:9" s="862" customFormat="1" ht="25.5">
      <c r="A10" s="856"/>
      <c r="B10" s="857" t="s">
        <v>2910</v>
      </c>
      <c r="C10" s="857"/>
      <c r="D10" s="858"/>
      <c r="E10" s="863" t="s">
        <v>392</v>
      </c>
      <c r="F10" s="859">
        <v>408279101</v>
      </c>
      <c r="G10" s="860"/>
      <c r="H10" s="864"/>
      <c r="I10" s="859"/>
    </row>
    <row r="11" spans="1:9" s="862" customFormat="1">
      <c r="A11" s="856"/>
      <c r="B11" s="889" t="s">
        <v>2911</v>
      </c>
      <c r="C11" s="890"/>
      <c r="D11" s="891"/>
      <c r="E11" s="864" t="s">
        <v>2912</v>
      </c>
      <c r="F11" s="681">
        <v>300000000</v>
      </c>
      <c r="G11" s="860"/>
      <c r="H11" s="892"/>
      <c r="I11" s="681"/>
    </row>
    <row r="12" spans="1:9" s="862" customFormat="1">
      <c r="A12" s="856"/>
      <c r="B12" s="872"/>
      <c r="C12" s="873"/>
      <c r="D12" s="858"/>
      <c r="E12" s="874"/>
      <c r="F12" s="875"/>
      <c r="G12" s="860"/>
      <c r="H12" s="864"/>
      <c r="I12" s="875"/>
    </row>
    <row r="13" spans="1:9" s="871" customFormat="1" ht="25.5">
      <c r="A13" s="841">
        <v>2</v>
      </c>
      <c r="B13" s="849" t="s">
        <v>15</v>
      </c>
      <c r="C13" s="878"/>
      <c r="D13" s="879"/>
      <c r="E13" s="880"/>
      <c r="F13" s="881">
        <f>SUM(F14:F16)</f>
        <v>6823195899</v>
      </c>
      <c r="G13" s="869"/>
      <c r="H13" s="868"/>
      <c r="I13" s="881"/>
    </row>
    <row r="14" spans="1:9" s="862" customFormat="1" ht="25.5">
      <c r="A14" s="856"/>
      <c r="B14" s="857" t="s">
        <v>2913</v>
      </c>
      <c r="C14" s="876"/>
      <c r="D14" s="858"/>
      <c r="E14" s="877" t="s">
        <v>2914</v>
      </c>
      <c r="F14" s="875">
        <v>2616260000</v>
      </c>
      <c r="G14" s="860"/>
      <c r="H14" s="864"/>
      <c r="I14" s="875"/>
    </row>
    <row r="15" spans="1:9" s="862" customFormat="1" ht="38.25">
      <c r="A15" s="856"/>
      <c r="B15" s="857" t="s">
        <v>2915</v>
      </c>
      <c r="C15" s="876"/>
      <c r="D15" s="858"/>
      <c r="E15" s="877" t="s">
        <v>2916</v>
      </c>
      <c r="F15" s="875">
        <v>2036000000</v>
      </c>
      <c r="G15" s="860"/>
      <c r="H15" s="864"/>
      <c r="I15" s="875"/>
    </row>
    <row r="16" spans="1:9" s="862" customFormat="1">
      <c r="A16" s="856"/>
      <c r="B16" s="857" t="s">
        <v>1380</v>
      </c>
      <c r="C16" s="876"/>
      <c r="D16" s="858"/>
      <c r="E16" s="877" t="s">
        <v>2917</v>
      </c>
      <c r="F16" s="875">
        <v>2170935899</v>
      </c>
      <c r="G16" s="860"/>
      <c r="H16" s="864"/>
      <c r="I16" s="875"/>
    </row>
    <row r="17" spans="1:9" s="862" customFormat="1">
      <c r="A17" s="856"/>
      <c r="B17" s="857"/>
      <c r="C17" s="876"/>
      <c r="D17" s="858"/>
      <c r="E17" s="877"/>
      <c r="F17" s="875"/>
      <c r="G17" s="860"/>
      <c r="H17" s="864"/>
      <c r="I17" s="875"/>
    </row>
    <row r="18" spans="1:9" s="871" customFormat="1">
      <c r="A18" s="841">
        <v>3</v>
      </c>
      <c r="B18" s="849" t="s">
        <v>2918</v>
      </c>
      <c r="C18" s="878"/>
      <c r="D18" s="879"/>
      <c r="E18" s="880"/>
      <c r="F18" s="881">
        <f>SUM(F19:F25)</f>
        <v>4168525000</v>
      </c>
      <c r="G18" s="869"/>
      <c r="H18" s="868"/>
      <c r="I18" s="881"/>
    </row>
    <row r="19" spans="1:9" s="862" customFormat="1">
      <c r="A19" s="856"/>
      <c r="B19" s="857" t="s">
        <v>2919</v>
      </c>
      <c r="C19" s="876"/>
      <c r="D19" s="858"/>
      <c r="E19" s="877" t="s">
        <v>2920</v>
      </c>
      <c r="F19" s="875">
        <v>544630000</v>
      </c>
      <c r="G19" s="860"/>
      <c r="H19" s="864"/>
      <c r="I19" s="875"/>
    </row>
    <row r="20" spans="1:9" s="862" customFormat="1" ht="25.5">
      <c r="A20" s="856"/>
      <c r="B20" s="857" t="s">
        <v>2921</v>
      </c>
      <c r="C20" s="876"/>
      <c r="D20" s="858"/>
      <c r="E20" s="877" t="s">
        <v>2922</v>
      </c>
      <c r="F20" s="875">
        <v>1972375000</v>
      </c>
      <c r="G20" s="860"/>
      <c r="H20" s="864"/>
      <c r="I20" s="875"/>
    </row>
    <row r="21" spans="1:9" s="862" customFormat="1" ht="25.5">
      <c r="A21" s="856"/>
      <c r="B21" s="857" t="s">
        <v>2923</v>
      </c>
      <c r="C21" s="876"/>
      <c r="D21" s="858"/>
      <c r="E21" s="877" t="s">
        <v>2924</v>
      </c>
      <c r="F21" s="875">
        <v>400000000</v>
      </c>
      <c r="G21" s="860"/>
      <c r="H21" s="864"/>
      <c r="I21" s="875"/>
    </row>
    <row r="22" spans="1:9" s="862" customFormat="1">
      <c r="A22" s="856"/>
      <c r="B22" s="857" t="s">
        <v>2925</v>
      </c>
      <c r="C22" s="876"/>
      <c r="D22" s="858"/>
      <c r="E22" s="877" t="s">
        <v>39</v>
      </c>
      <c r="F22" s="875">
        <v>333395000</v>
      </c>
      <c r="G22" s="860"/>
      <c r="H22" s="864"/>
      <c r="I22" s="875"/>
    </row>
    <row r="23" spans="1:9" s="862" customFormat="1">
      <c r="A23" s="856"/>
      <c r="B23" s="857" t="s">
        <v>2926</v>
      </c>
      <c r="C23" s="876"/>
      <c r="D23" s="858"/>
      <c r="E23" s="877" t="s">
        <v>2927</v>
      </c>
      <c r="F23" s="875">
        <v>300000000</v>
      </c>
      <c r="G23" s="860"/>
      <c r="H23" s="864"/>
      <c r="I23" s="875"/>
    </row>
    <row r="24" spans="1:9" s="862" customFormat="1">
      <c r="A24" s="856"/>
      <c r="B24" s="857" t="s">
        <v>2928</v>
      </c>
      <c r="C24" s="876"/>
      <c r="D24" s="858"/>
      <c r="E24" s="877" t="s">
        <v>837</v>
      </c>
      <c r="F24" s="875">
        <v>318125000</v>
      </c>
      <c r="G24" s="860"/>
      <c r="H24" s="864"/>
      <c r="I24" s="875"/>
    </row>
    <row r="25" spans="1:9" s="862" customFormat="1">
      <c r="A25" s="856"/>
      <c r="B25" s="857" t="s">
        <v>2929</v>
      </c>
      <c r="C25" s="876"/>
      <c r="D25" s="858"/>
      <c r="E25" s="877" t="s">
        <v>837</v>
      </c>
      <c r="F25" s="875">
        <v>300000000</v>
      </c>
      <c r="G25" s="860"/>
      <c r="H25" s="864"/>
      <c r="I25" s="875"/>
    </row>
    <row r="26" spans="1:9" s="862" customFormat="1">
      <c r="A26" s="856"/>
      <c r="B26" s="857"/>
      <c r="C26" s="876"/>
      <c r="D26" s="858"/>
      <c r="E26" s="877"/>
      <c r="F26" s="875"/>
      <c r="G26" s="860"/>
      <c r="H26" s="864"/>
      <c r="I26" s="875"/>
    </row>
    <row r="27" spans="1:9" s="862" customFormat="1">
      <c r="A27" s="856"/>
      <c r="B27" s="882"/>
      <c r="C27" s="882"/>
      <c r="D27" s="856"/>
      <c r="E27" s="883"/>
      <c r="F27" s="884"/>
      <c r="G27" s="860"/>
      <c r="H27" s="883"/>
      <c r="I27" s="884"/>
    </row>
    <row r="28" spans="1:9">
      <c r="A28" s="2179" t="s">
        <v>9</v>
      </c>
      <c r="B28" s="2179"/>
      <c r="C28" s="2179"/>
      <c r="D28" s="2179"/>
      <c r="E28" s="2179"/>
      <c r="F28" s="885">
        <f>SUM(F8+F13+F18)</f>
        <v>12000000000</v>
      </c>
      <c r="G28" s="886" t="s">
        <v>244</v>
      </c>
      <c r="H28" s="887"/>
      <c r="I28" s="885">
        <f>SUM(I8+I11+I18+I23)</f>
        <v>0</v>
      </c>
    </row>
    <row r="29" spans="1:9">
      <c r="F29" s="888"/>
    </row>
  </sheetData>
  <mergeCells count="7">
    <mergeCell ref="G3:G4"/>
    <mergeCell ref="H3:I3"/>
    <mergeCell ref="A28:E28"/>
    <mergeCell ref="A3:A4"/>
    <mergeCell ref="B3:B4"/>
    <mergeCell ref="C3:C4"/>
    <mergeCell ref="D3:F3"/>
  </mergeCells>
  <pageMargins left="0.78740157480314965" right="0.78740157480314965" top="0.98425196850393704" bottom="0.78740157480314965" header="0.31496062992125984" footer="0.31496062992125984"/>
  <pageSetup paperSize="10000" scale="65" orientation="landscape" horizontalDpi="4294967292" verticalDpi="0" r:id="rId1"/>
  <headerFooter>
    <oddFooter>&amp;L&amp;"-,Bold"&amp;12&amp;K03-024&amp;N RKPD Prov. Jambi Tahun 2019</odd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C2D6CB-1220-4BF8-9D17-502346CEA14B}">
  <sheetPr>
    <tabColor rgb="FF00B050"/>
  </sheetPr>
  <dimension ref="A1:I75"/>
  <sheetViews>
    <sheetView topLeftCell="A56" zoomScale="110" zoomScaleNormal="110" workbookViewId="0">
      <selection activeCell="A3" sqref="A3:F73"/>
    </sheetView>
  </sheetViews>
  <sheetFormatPr defaultColWidth="8.85546875" defaultRowHeight="12.75"/>
  <cols>
    <col min="1" max="1" width="6.28515625" style="514" customWidth="1"/>
    <col min="2" max="2" width="48.7109375" style="514" customWidth="1"/>
    <col min="3" max="3" width="37.85546875" style="514" customWidth="1"/>
    <col min="4" max="4" width="18.7109375" style="514" customWidth="1"/>
    <col min="5" max="5" width="18.7109375" style="515" customWidth="1"/>
    <col min="6" max="6" width="26.7109375" style="514" customWidth="1"/>
    <col min="7" max="7" width="20.7109375" style="514" customWidth="1"/>
    <col min="8" max="8" width="18.7109375" style="514" customWidth="1"/>
    <col min="9" max="9" width="26.7109375" style="514" customWidth="1"/>
    <col min="10" max="16384" width="8.85546875" style="514"/>
  </cols>
  <sheetData>
    <row r="1" spans="1:9">
      <c r="A1" s="513" t="s">
        <v>718</v>
      </c>
      <c r="B1" s="513"/>
      <c r="C1" s="513"/>
    </row>
    <row r="3" spans="1:9">
      <c r="A3" s="2096" t="s">
        <v>0</v>
      </c>
      <c r="B3" s="2097" t="s">
        <v>1</v>
      </c>
      <c r="C3" s="2097" t="s">
        <v>2</v>
      </c>
      <c r="D3" s="2096" t="s">
        <v>1866</v>
      </c>
      <c r="E3" s="2096"/>
      <c r="F3" s="2096"/>
      <c r="G3" s="2097" t="s">
        <v>6</v>
      </c>
      <c r="H3" s="2097" t="s">
        <v>606</v>
      </c>
      <c r="I3" s="2097"/>
    </row>
    <row r="4" spans="1:9" ht="25.5">
      <c r="A4" s="2096"/>
      <c r="B4" s="2097"/>
      <c r="C4" s="2097"/>
      <c r="D4" s="421" t="s">
        <v>3</v>
      </c>
      <c r="E4" s="422" t="s">
        <v>4</v>
      </c>
      <c r="F4" s="422" t="s">
        <v>5</v>
      </c>
      <c r="G4" s="2097"/>
      <c r="H4" s="422" t="s">
        <v>4</v>
      </c>
      <c r="I4" s="422" t="s">
        <v>5</v>
      </c>
    </row>
    <row r="5" spans="1:9">
      <c r="A5" s="516">
        <v>1</v>
      </c>
      <c r="B5" s="516">
        <v>2</v>
      </c>
      <c r="C5" s="516">
        <v>3</v>
      </c>
      <c r="D5" s="516">
        <v>4</v>
      </c>
      <c r="E5" s="516">
        <v>5</v>
      </c>
      <c r="F5" s="516">
        <v>6</v>
      </c>
      <c r="G5" s="516">
        <v>7</v>
      </c>
      <c r="H5" s="516">
        <v>8</v>
      </c>
      <c r="I5" s="516">
        <v>9</v>
      </c>
    </row>
    <row r="6" spans="1:9">
      <c r="A6" s="517"/>
      <c r="B6" s="517"/>
      <c r="C6" s="517"/>
      <c r="D6" s="517"/>
      <c r="E6" s="518"/>
      <c r="F6" s="517"/>
      <c r="G6" s="517"/>
      <c r="H6" s="517"/>
      <c r="I6" s="517"/>
    </row>
    <row r="7" spans="1:9">
      <c r="A7" s="519" t="s">
        <v>2314</v>
      </c>
      <c r="B7" s="520"/>
      <c r="C7" s="520"/>
      <c r="D7" s="520"/>
      <c r="E7" s="521"/>
      <c r="F7" s="520"/>
      <c r="G7" s="520"/>
      <c r="H7" s="520"/>
      <c r="I7" s="520"/>
    </row>
    <row r="8" spans="1:9" s="700" customFormat="1">
      <c r="A8" s="421"/>
      <c r="B8" s="695"/>
      <c r="C8" s="563"/>
      <c r="D8" s="696"/>
      <c r="E8" s="697"/>
      <c r="F8" s="698"/>
      <c r="G8" s="699"/>
      <c r="H8" s="697"/>
      <c r="I8" s="698"/>
    </row>
    <row r="9" spans="1:9" s="513" customFormat="1" ht="38.25">
      <c r="A9" s="421">
        <v>1</v>
      </c>
      <c r="B9" s="701" t="s">
        <v>2315</v>
      </c>
      <c r="C9" s="563" t="s">
        <v>2316</v>
      </c>
      <c r="D9" s="702"/>
      <c r="E9" s="697">
        <v>1</v>
      </c>
      <c r="F9" s="698">
        <f>SUM(F10+F14)</f>
        <v>2228118000</v>
      </c>
      <c r="G9" s="578"/>
      <c r="H9" s="697"/>
      <c r="I9" s="698"/>
    </row>
    <row r="10" spans="1:9" ht="25.5">
      <c r="A10" s="518"/>
      <c r="B10" s="703" t="s">
        <v>2317</v>
      </c>
      <c r="C10" s="704" t="s">
        <v>2318</v>
      </c>
      <c r="D10" s="705"/>
      <c r="E10" s="706" t="s">
        <v>2319</v>
      </c>
      <c r="F10" s="707">
        <f>SUM(434552000+484522000+534522000+584522000)</f>
        <v>2038118000</v>
      </c>
      <c r="G10" s="533"/>
      <c r="H10" s="708"/>
      <c r="I10" s="709"/>
    </row>
    <row r="11" spans="1:9">
      <c r="A11" s="518"/>
      <c r="B11" s="710"/>
      <c r="C11" s="711" t="s">
        <v>2320</v>
      </c>
      <c r="D11" s="540"/>
      <c r="E11" s="712" t="s">
        <v>2321</v>
      </c>
      <c r="F11" s="707"/>
      <c r="G11" s="533"/>
      <c r="H11" s="564"/>
      <c r="I11" s="707"/>
    </row>
    <row r="12" spans="1:9" ht="38.25">
      <c r="A12" s="518"/>
      <c r="B12" s="713"/>
      <c r="C12" s="711" t="s">
        <v>2322</v>
      </c>
      <c r="D12" s="540"/>
      <c r="E12" s="708" t="s">
        <v>2323</v>
      </c>
      <c r="F12" s="714"/>
      <c r="G12" s="533"/>
      <c r="H12" s="708"/>
      <c r="I12" s="714"/>
    </row>
    <row r="13" spans="1:9">
      <c r="A13" s="518"/>
      <c r="B13" s="715"/>
      <c r="C13" s="716"/>
      <c r="D13" s="540"/>
      <c r="E13" s="708"/>
      <c r="F13" s="717"/>
      <c r="G13" s="533"/>
      <c r="H13" s="708"/>
      <c r="I13" s="717"/>
    </row>
    <row r="14" spans="1:9" ht="25.5">
      <c r="A14" s="518"/>
      <c r="B14" s="718" t="s">
        <v>2324</v>
      </c>
      <c r="C14" s="710" t="s">
        <v>2325</v>
      </c>
      <c r="D14" s="540"/>
      <c r="E14" s="708" t="s">
        <v>2319</v>
      </c>
      <c r="F14" s="717">
        <f>SUM(45000000+50000000+50000000+45000000)</f>
        <v>190000000</v>
      </c>
      <c r="G14" s="533"/>
      <c r="H14" s="708"/>
      <c r="I14" s="717"/>
    </row>
    <row r="15" spans="1:9">
      <c r="A15" s="518"/>
      <c r="B15" s="715"/>
      <c r="C15" s="716"/>
      <c r="D15" s="719"/>
      <c r="E15" s="720"/>
      <c r="F15" s="717"/>
      <c r="G15" s="533"/>
      <c r="H15" s="720"/>
      <c r="I15" s="717"/>
    </row>
    <row r="16" spans="1:9">
      <c r="A16" s="518"/>
      <c r="B16" s="721"/>
      <c r="C16" s="715"/>
      <c r="D16" s="719"/>
      <c r="E16" s="720"/>
      <c r="F16" s="722"/>
      <c r="G16" s="533"/>
      <c r="H16" s="720"/>
      <c r="I16" s="722"/>
    </row>
    <row r="17" spans="1:9" s="513" customFormat="1" ht="51">
      <c r="A17" s="421">
        <v>2</v>
      </c>
      <c r="B17" s="723" t="s">
        <v>2315</v>
      </c>
      <c r="C17" s="724" t="s">
        <v>2326</v>
      </c>
      <c r="D17" s="562"/>
      <c r="E17" s="697">
        <v>1</v>
      </c>
      <c r="F17" s="725">
        <f>SUM(F18+F21)</f>
        <v>338447000</v>
      </c>
      <c r="G17" s="578"/>
      <c r="H17" s="726"/>
      <c r="I17" s="727"/>
    </row>
    <row r="18" spans="1:9">
      <c r="A18" s="518"/>
      <c r="B18" s="728" t="s">
        <v>2327</v>
      </c>
      <c r="C18" s="729" t="s">
        <v>2328</v>
      </c>
      <c r="D18" s="540"/>
      <c r="E18" s="730" t="s">
        <v>2329</v>
      </c>
      <c r="F18" s="731">
        <f>SUM(61000000+63000000+6300000+63000000)</f>
        <v>193300000</v>
      </c>
      <c r="G18" s="533"/>
      <c r="H18" s="573"/>
      <c r="I18" s="731"/>
    </row>
    <row r="19" spans="1:9">
      <c r="A19" s="518"/>
      <c r="B19" s="728"/>
      <c r="C19" s="729" t="s">
        <v>2330</v>
      </c>
      <c r="D19" s="540"/>
      <c r="E19" s="540">
        <v>100</v>
      </c>
      <c r="F19" s="731"/>
      <c r="G19" s="533"/>
      <c r="H19" s="540"/>
      <c r="I19" s="731"/>
    </row>
    <row r="20" spans="1:9">
      <c r="A20" s="518"/>
      <c r="B20" s="732"/>
      <c r="C20" s="710"/>
      <c r="D20" s="540"/>
      <c r="E20" s="545"/>
      <c r="F20" s="707"/>
      <c r="G20" s="533"/>
      <c r="H20" s="545"/>
      <c r="I20" s="707"/>
    </row>
    <row r="21" spans="1:9" ht="38.25">
      <c r="A21" s="518"/>
      <c r="B21" s="710" t="s">
        <v>2331</v>
      </c>
      <c r="C21" s="710" t="s">
        <v>2332</v>
      </c>
      <c r="D21" s="540"/>
      <c r="E21" s="545" t="s">
        <v>39</v>
      </c>
      <c r="F21" s="707">
        <f>SUM(45000+48000000+48000000+49102000)</f>
        <v>145147000</v>
      </c>
      <c r="G21" s="533"/>
      <c r="H21" s="545"/>
      <c r="I21" s="707"/>
    </row>
    <row r="22" spans="1:9">
      <c r="A22" s="518"/>
      <c r="B22" s="713"/>
      <c r="C22" s="713"/>
      <c r="D22" s="540"/>
      <c r="E22" s="540"/>
      <c r="F22" s="714"/>
      <c r="G22" s="533"/>
      <c r="H22" s="540"/>
      <c r="I22" s="714"/>
    </row>
    <row r="23" spans="1:9" s="513" customFormat="1" ht="51">
      <c r="A23" s="421">
        <v>3</v>
      </c>
      <c r="B23" s="535" t="s">
        <v>2333</v>
      </c>
      <c r="C23" s="535" t="s">
        <v>2334</v>
      </c>
      <c r="D23" s="562"/>
      <c r="E23" s="733">
        <v>0.72540000000000004</v>
      </c>
      <c r="F23" s="734">
        <f>SUM(122491000+122491000+122491000+122491000)</f>
        <v>489964000</v>
      </c>
      <c r="G23" s="578"/>
      <c r="H23" s="562"/>
      <c r="I23" s="734"/>
    </row>
    <row r="24" spans="1:9" ht="25.5">
      <c r="A24" s="518"/>
      <c r="B24" s="735" t="s">
        <v>2335</v>
      </c>
      <c r="C24" s="736" t="s">
        <v>2336</v>
      </c>
      <c r="D24" s="540"/>
      <c r="E24" s="737" t="s">
        <v>2337</v>
      </c>
      <c r="F24" s="738"/>
      <c r="G24" s="533"/>
      <c r="H24" s="706"/>
      <c r="I24" s="709"/>
    </row>
    <row r="25" spans="1:9">
      <c r="A25" s="518"/>
      <c r="B25" s="701"/>
      <c r="C25" s="563"/>
      <c r="D25" s="540"/>
      <c r="E25" s="697"/>
      <c r="F25" s="698"/>
      <c r="G25" s="533"/>
      <c r="H25" s="697"/>
      <c r="I25" s="698"/>
    </row>
    <row r="26" spans="1:9" ht="25.5">
      <c r="A26" s="518"/>
      <c r="B26" s="739" t="s">
        <v>2338</v>
      </c>
      <c r="C26" s="740" t="s">
        <v>2339</v>
      </c>
      <c r="D26" s="540"/>
      <c r="E26" s="540" t="s">
        <v>2340</v>
      </c>
      <c r="F26" s="714"/>
      <c r="G26" s="533"/>
      <c r="H26" s="540"/>
      <c r="I26" s="714"/>
    </row>
    <row r="27" spans="1:9">
      <c r="A27" s="518"/>
      <c r="B27" s="741"/>
      <c r="C27" s="710"/>
      <c r="D27" s="742"/>
      <c r="E27" s="540"/>
      <c r="F27" s="722"/>
      <c r="G27" s="533"/>
      <c r="H27" s="540"/>
      <c r="I27" s="722"/>
    </row>
    <row r="28" spans="1:9" s="513" customFormat="1" ht="38.25">
      <c r="A28" s="421">
        <v>4</v>
      </c>
      <c r="B28" s="535" t="s">
        <v>2333</v>
      </c>
      <c r="C28" s="563" t="s">
        <v>2341</v>
      </c>
      <c r="D28" s="743"/>
      <c r="E28" s="744">
        <v>1</v>
      </c>
      <c r="F28" s="745"/>
      <c r="G28" s="578"/>
      <c r="H28" s="562"/>
      <c r="I28" s="745"/>
    </row>
    <row r="29" spans="1:9" ht="25.5">
      <c r="A29" s="518"/>
      <c r="B29" s="746" t="s">
        <v>2342</v>
      </c>
      <c r="C29" s="711" t="s">
        <v>2343</v>
      </c>
      <c r="D29" s="742"/>
      <c r="E29" s="540" t="s">
        <v>2344</v>
      </c>
      <c r="F29" s="722"/>
      <c r="G29" s="533"/>
      <c r="H29" s="540"/>
      <c r="I29" s="722"/>
    </row>
    <row r="30" spans="1:9">
      <c r="A30" s="518"/>
      <c r="B30" s="549"/>
      <c r="C30" s="747" t="s">
        <v>2345</v>
      </c>
      <c r="D30" s="742"/>
      <c r="E30" s="742"/>
      <c r="F30" s="546"/>
      <c r="G30" s="533"/>
      <c r="H30" s="748"/>
      <c r="I30" s="709"/>
    </row>
    <row r="31" spans="1:9">
      <c r="A31" s="518"/>
      <c r="B31" s="701"/>
      <c r="C31" s="563"/>
      <c r="D31" s="742"/>
      <c r="E31" s="697"/>
      <c r="F31" s="698"/>
      <c r="G31" s="533"/>
      <c r="H31" s="697"/>
      <c r="I31" s="698"/>
    </row>
    <row r="32" spans="1:9" s="513" customFormat="1">
      <c r="A32" s="421">
        <v>5</v>
      </c>
      <c r="B32" s="701" t="s">
        <v>7</v>
      </c>
      <c r="C32" s="563"/>
      <c r="D32" s="743"/>
      <c r="E32" s="749"/>
      <c r="F32" s="698">
        <f>SUM(F33)</f>
        <v>880543565</v>
      </c>
      <c r="G32" s="578"/>
      <c r="H32" s="749"/>
      <c r="I32" s="698"/>
    </row>
    <row r="33" spans="1:9" ht="25.5">
      <c r="A33" s="518"/>
      <c r="B33" s="732" t="s">
        <v>2346</v>
      </c>
      <c r="C33" s="710" t="s">
        <v>2347</v>
      </c>
      <c r="D33" s="742"/>
      <c r="E33" s="564">
        <v>1</v>
      </c>
      <c r="F33" s="750">
        <f>SUM(82000000+185000000+285369100+328174465)</f>
        <v>880543565</v>
      </c>
      <c r="G33" s="533"/>
      <c r="H33" s="545"/>
      <c r="I33" s="751"/>
    </row>
    <row r="34" spans="1:9">
      <c r="A34" s="518"/>
      <c r="B34" s="732"/>
      <c r="C34" s="710"/>
      <c r="D34" s="540"/>
      <c r="E34" s="545"/>
      <c r="F34" s="707"/>
      <c r="G34" s="533"/>
      <c r="H34" s="545"/>
      <c r="I34" s="752"/>
    </row>
    <row r="35" spans="1:9" s="513" customFormat="1" ht="25.5">
      <c r="A35" s="421">
        <v>6</v>
      </c>
      <c r="B35" s="701" t="s">
        <v>2348</v>
      </c>
      <c r="C35" s="563"/>
      <c r="D35" s="753"/>
      <c r="E35" s="749"/>
      <c r="F35" s="698">
        <f>SUM(F36+F38)</f>
        <v>898063400</v>
      </c>
      <c r="G35" s="578"/>
      <c r="H35" s="749"/>
      <c r="I35" s="754"/>
    </row>
    <row r="36" spans="1:9" ht="25.5">
      <c r="A36" s="518"/>
      <c r="B36" s="577" t="s">
        <v>2349</v>
      </c>
      <c r="C36" s="710" t="s">
        <v>2350</v>
      </c>
      <c r="D36" s="557"/>
      <c r="E36" s="545">
        <v>50</v>
      </c>
      <c r="F36" s="707">
        <f>SUM(67860800+135721600+236037000+271444000)</f>
        <v>711063400</v>
      </c>
      <c r="G36" s="533"/>
      <c r="H36" s="545"/>
      <c r="I36" s="752"/>
    </row>
    <row r="37" spans="1:9">
      <c r="A37" s="518"/>
      <c r="B37" s="703"/>
      <c r="C37" s="755"/>
      <c r="D37" s="518"/>
      <c r="E37" s="706"/>
      <c r="F37" s="738"/>
      <c r="G37" s="533"/>
      <c r="H37" s="706"/>
      <c r="I37" s="756"/>
    </row>
    <row r="38" spans="1:9" ht="25.5">
      <c r="A38" s="518"/>
      <c r="B38" s="577" t="s">
        <v>2351</v>
      </c>
      <c r="C38" s="710" t="s">
        <v>2352</v>
      </c>
      <c r="D38" s="540"/>
      <c r="E38" s="564">
        <v>1</v>
      </c>
      <c r="F38" s="757">
        <f>SUM(15000000+52000000+60000000+60000000)</f>
        <v>187000000</v>
      </c>
      <c r="G38" s="533"/>
      <c r="H38" s="564"/>
      <c r="I38" s="757"/>
    </row>
    <row r="39" spans="1:9">
      <c r="A39" s="518"/>
      <c r="B39" s="552"/>
      <c r="C39" s="563"/>
      <c r="D39" s="540"/>
      <c r="E39" s="697"/>
      <c r="F39" s="758"/>
      <c r="G39" s="533"/>
      <c r="H39" s="697"/>
      <c r="I39" s="758"/>
    </row>
    <row r="40" spans="1:9" s="513" customFormat="1">
      <c r="A40" s="421">
        <v>7</v>
      </c>
      <c r="B40" s="552" t="s">
        <v>7</v>
      </c>
      <c r="C40" s="563" t="s">
        <v>2353</v>
      </c>
      <c r="D40" s="744"/>
      <c r="E40" s="749"/>
      <c r="F40" s="698">
        <f>SUM(F41)</f>
        <v>390656500</v>
      </c>
      <c r="G40" s="578"/>
      <c r="H40" s="749"/>
      <c r="I40" s="698"/>
    </row>
    <row r="41" spans="1:9" ht="25.5">
      <c r="A41" s="518"/>
      <c r="B41" s="577" t="s">
        <v>2354</v>
      </c>
      <c r="C41" s="710" t="s">
        <v>2355</v>
      </c>
      <c r="D41" s="573"/>
      <c r="E41" s="564">
        <v>1</v>
      </c>
      <c r="F41" s="707">
        <f>SUM(35000000+85000000+130000000+140656500)</f>
        <v>390656500</v>
      </c>
      <c r="G41" s="533"/>
      <c r="H41" s="545"/>
      <c r="I41" s="707"/>
    </row>
    <row r="42" spans="1:9">
      <c r="A42" s="518"/>
      <c r="B42" s="577"/>
      <c r="C42" s="710"/>
      <c r="D42" s="573"/>
      <c r="E42" s="545"/>
      <c r="F42" s="707"/>
      <c r="G42" s="533"/>
      <c r="H42" s="545"/>
      <c r="I42" s="707"/>
    </row>
    <row r="43" spans="1:9" s="513" customFormat="1" ht="25.5">
      <c r="A43" s="421">
        <v>8</v>
      </c>
      <c r="B43" s="552" t="s">
        <v>2356</v>
      </c>
      <c r="C43" s="563" t="s">
        <v>2357</v>
      </c>
      <c r="D43" s="744"/>
      <c r="E43" s="749"/>
      <c r="F43" s="698">
        <f>SUM(F44:F45)</f>
        <v>685561250</v>
      </c>
      <c r="G43" s="578"/>
      <c r="H43" s="749"/>
      <c r="I43" s="698"/>
    </row>
    <row r="44" spans="1:9" ht="38.25">
      <c r="A44" s="518"/>
      <c r="B44" s="577" t="s">
        <v>2358</v>
      </c>
      <c r="C44" s="710" t="s">
        <v>2359</v>
      </c>
      <c r="D44" s="573"/>
      <c r="E44" s="564">
        <v>1</v>
      </c>
      <c r="F44" s="707">
        <f>SUM(32900000+65800000+98700000+131574950)</f>
        <v>328974950</v>
      </c>
      <c r="G44" s="533"/>
      <c r="H44" s="545"/>
      <c r="I44" s="707"/>
    </row>
    <row r="45" spans="1:9" ht="38.25">
      <c r="A45" s="518"/>
      <c r="B45" s="577" t="s">
        <v>2360</v>
      </c>
      <c r="C45" s="710" t="s">
        <v>2361</v>
      </c>
      <c r="D45" s="573"/>
      <c r="E45" s="545"/>
      <c r="F45" s="707">
        <f>SUM(35000000+70000000+118000000+133586300)</f>
        <v>356586300</v>
      </c>
      <c r="G45" s="533"/>
      <c r="H45" s="545"/>
      <c r="I45" s="707"/>
    </row>
    <row r="46" spans="1:9">
      <c r="A46" s="518"/>
      <c r="B46" s="577"/>
      <c r="C46" s="710"/>
      <c r="D46" s="573"/>
      <c r="E46" s="545"/>
      <c r="F46" s="707"/>
      <c r="G46" s="533"/>
      <c r="H46" s="545"/>
      <c r="I46" s="707"/>
    </row>
    <row r="47" spans="1:9" s="513" customFormat="1" ht="25.5">
      <c r="A47" s="421">
        <v>9</v>
      </c>
      <c r="B47" s="552" t="s">
        <v>2362</v>
      </c>
      <c r="C47" s="563" t="s">
        <v>1201</v>
      </c>
      <c r="D47" s="744"/>
      <c r="E47" s="749"/>
      <c r="F47" s="698">
        <f>SUM(F48)</f>
        <v>1722756000</v>
      </c>
      <c r="G47" s="578"/>
      <c r="H47" s="749"/>
      <c r="I47" s="698"/>
    </row>
    <row r="48" spans="1:9" ht="25.5">
      <c r="A48" s="518"/>
      <c r="B48" s="577" t="s">
        <v>2363</v>
      </c>
      <c r="C48" s="710" t="s">
        <v>2364</v>
      </c>
      <c r="D48" s="573"/>
      <c r="E48" s="564">
        <v>1</v>
      </c>
      <c r="F48" s="707">
        <f>SUM(20582000+564796000+567378000+570000000)</f>
        <v>1722756000</v>
      </c>
      <c r="G48" s="533"/>
      <c r="H48" s="545"/>
      <c r="I48" s="707"/>
    </row>
    <row r="49" spans="1:9">
      <c r="A49" s="518"/>
      <c r="B49" s="577"/>
      <c r="C49" s="710"/>
      <c r="D49" s="573"/>
      <c r="E49" s="545"/>
      <c r="F49" s="707"/>
      <c r="G49" s="533"/>
      <c r="H49" s="545"/>
      <c r="I49" s="707"/>
    </row>
    <row r="50" spans="1:9" s="513" customFormat="1" ht="25.5">
      <c r="A50" s="421">
        <v>10</v>
      </c>
      <c r="B50" s="552" t="s">
        <v>2333</v>
      </c>
      <c r="C50" s="563" t="s">
        <v>2365</v>
      </c>
      <c r="D50" s="744"/>
      <c r="E50" s="749" t="s">
        <v>2366</v>
      </c>
      <c r="F50" s="698">
        <f>SUM(F51)</f>
        <v>301623000</v>
      </c>
      <c r="G50" s="578"/>
      <c r="H50" s="749"/>
      <c r="I50" s="698"/>
    </row>
    <row r="51" spans="1:9" ht="25.5">
      <c r="A51" s="518"/>
      <c r="B51" s="577" t="s">
        <v>2367</v>
      </c>
      <c r="C51" s="711" t="s">
        <v>2368</v>
      </c>
      <c r="D51" s="573"/>
      <c r="E51" s="545" t="s">
        <v>2369</v>
      </c>
      <c r="F51" s="707">
        <f>SUM(68108250+125490750+62175750+45848250)</f>
        <v>301623000</v>
      </c>
      <c r="G51" s="533"/>
      <c r="H51" s="545"/>
      <c r="I51" s="707"/>
    </row>
    <row r="52" spans="1:9" ht="25.5">
      <c r="A52" s="518"/>
      <c r="B52" s="577"/>
      <c r="C52" s="711" t="s">
        <v>2370</v>
      </c>
      <c r="D52" s="573"/>
      <c r="E52" s="545" t="s">
        <v>2371</v>
      </c>
      <c r="F52" s="707"/>
      <c r="G52" s="533"/>
      <c r="H52" s="545"/>
      <c r="I52" s="707"/>
    </row>
    <row r="53" spans="1:9" ht="25.5">
      <c r="A53" s="518"/>
      <c r="B53" s="577"/>
      <c r="C53" s="711" t="s">
        <v>2372</v>
      </c>
      <c r="D53" s="573"/>
      <c r="E53" s="545" t="s">
        <v>2373</v>
      </c>
      <c r="F53" s="707"/>
      <c r="G53" s="533"/>
      <c r="H53" s="545"/>
      <c r="I53" s="707"/>
    </row>
    <row r="54" spans="1:9" ht="25.5">
      <c r="A54" s="518"/>
      <c r="B54" s="577"/>
      <c r="C54" s="711" t="s">
        <v>2374</v>
      </c>
      <c r="D54" s="573"/>
      <c r="E54" s="545" t="s">
        <v>39</v>
      </c>
      <c r="F54" s="707"/>
      <c r="G54" s="533"/>
      <c r="H54" s="545"/>
      <c r="I54" s="707"/>
    </row>
    <row r="55" spans="1:9" ht="25.5">
      <c r="A55" s="518"/>
      <c r="B55" s="577"/>
      <c r="C55" s="711" t="s">
        <v>2375</v>
      </c>
      <c r="D55" s="573"/>
      <c r="E55" s="545" t="s">
        <v>1212</v>
      </c>
      <c r="F55" s="707"/>
      <c r="G55" s="533"/>
      <c r="H55" s="545"/>
      <c r="I55" s="707"/>
    </row>
    <row r="56" spans="1:9">
      <c r="A56" s="518"/>
      <c r="B56" s="577"/>
      <c r="C56" s="711"/>
      <c r="D56" s="573"/>
      <c r="E56" s="545"/>
      <c r="F56" s="707"/>
      <c r="G56" s="533"/>
      <c r="H56" s="545"/>
      <c r="I56" s="707"/>
    </row>
    <row r="57" spans="1:9" s="513" customFormat="1" ht="25.5">
      <c r="A57" s="421">
        <v>11</v>
      </c>
      <c r="B57" s="552" t="s">
        <v>2333</v>
      </c>
      <c r="C57" s="759" t="s">
        <v>2376</v>
      </c>
      <c r="D57" s="744"/>
      <c r="E57" s="760">
        <v>0.60099999999999998</v>
      </c>
      <c r="F57" s="698">
        <f>SUM(F58)</f>
        <v>292171769</v>
      </c>
      <c r="G57" s="578"/>
      <c r="H57" s="749"/>
      <c r="I57" s="698"/>
    </row>
    <row r="58" spans="1:9" ht="38.25">
      <c r="A58" s="518"/>
      <c r="B58" s="577" t="s">
        <v>2377</v>
      </c>
      <c r="C58" s="711" t="s">
        <v>2378</v>
      </c>
      <c r="D58" s="573"/>
      <c r="E58" s="545" t="s">
        <v>2379</v>
      </c>
      <c r="F58" s="707">
        <f>SUM(50449750+86273250+86404750+69044019)</f>
        <v>292171769</v>
      </c>
      <c r="G58" s="533"/>
      <c r="H58" s="545"/>
      <c r="I58" s="707"/>
    </row>
    <row r="59" spans="1:9" ht="25.5">
      <c r="A59" s="518"/>
      <c r="B59" s="577"/>
      <c r="C59" s="711" t="s">
        <v>2380</v>
      </c>
      <c r="D59" s="573"/>
      <c r="E59" s="545" t="s">
        <v>2381</v>
      </c>
      <c r="F59" s="707"/>
      <c r="G59" s="533"/>
      <c r="H59" s="545"/>
      <c r="I59" s="707"/>
    </row>
    <row r="60" spans="1:9" ht="38.25">
      <c r="A60" s="518"/>
      <c r="B60" s="577"/>
      <c r="C60" s="711" t="s">
        <v>2382</v>
      </c>
      <c r="D60" s="573"/>
      <c r="E60" s="545"/>
      <c r="F60" s="707"/>
      <c r="G60" s="533"/>
      <c r="H60" s="545"/>
      <c r="I60" s="707"/>
    </row>
    <row r="61" spans="1:9" ht="25.5">
      <c r="A61" s="518"/>
      <c r="B61" s="577"/>
      <c r="C61" s="711" t="s">
        <v>2383</v>
      </c>
      <c r="D61" s="573"/>
      <c r="E61" s="545" t="s">
        <v>2060</v>
      </c>
      <c r="F61" s="707"/>
      <c r="G61" s="533"/>
      <c r="H61" s="545"/>
      <c r="I61" s="707"/>
    </row>
    <row r="62" spans="1:9" ht="25.5">
      <c r="A62" s="518"/>
      <c r="B62" s="577"/>
      <c r="C62" s="711" t="s">
        <v>2384</v>
      </c>
      <c r="D62" s="573"/>
      <c r="E62" s="545" t="s">
        <v>484</v>
      </c>
      <c r="F62" s="707"/>
      <c r="G62" s="533"/>
      <c r="H62" s="545"/>
      <c r="I62" s="707"/>
    </row>
    <row r="63" spans="1:9" ht="25.5">
      <c r="A63" s="518"/>
      <c r="B63" s="577"/>
      <c r="C63" s="711" t="s">
        <v>2385</v>
      </c>
      <c r="D63" s="573"/>
      <c r="E63" s="545" t="s">
        <v>484</v>
      </c>
      <c r="F63" s="707"/>
      <c r="G63" s="533"/>
      <c r="H63" s="545"/>
      <c r="I63" s="707"/>
    </row>
    <row r="64" spans="1:9" ht="25.5">
      <c r="A64" s="518"/>
      <c r="B64" s="577"/>
      <c r="C64" s="711" t="s">
        <v>2386</v>
      </c>
      <c r="D64" s="573"/>
      <c r="E64" s="545" t="s">
        <v>2060</v>
      </c>
      <c r="F64" s="707"/>
      <c r="G64" s="533"/>
      <c r="H64" s="545"/>
      <c r="I64" s="707"/>
    </row>
    <row r="65" spans="1:9">
      <c r="A65" s="518"/>
      <c r="B65" s="577"/>
      <c r="C65" s="711"/>
      <c r="D65" s="573"/>
      <c r="E65" s="545"/>
      <c r="F65" s="707"/>
      <c r="G65" s="533"/>
      <c r="H65" s="545"/>
      <c r="I65" s="707"/>
    </row>
    <row r="66" spans="1:9" s="513" customFormat="1" ht="25.5">
      <c r="A66" s="421">
        <v>12</v>
      </c>
      <c r="B66" s="552" t="s">
        <v>2333</v>
      </c>
      <c r="C66" s="759" t="s">
        <v>2387</v>
      </c>
      <c r="D66" s="744"/>
      <c r="E66" s="749" t="s">
        <v>2388</v>
      </c>
      <c r="F66" s="698">
        <f>SUM(F68)</f>
        <v>331171885</v>
      </c>
      <c r="G66" s="578"/>
      <c r="H66" s="749"/>
      <c r="I66" s="698"/>
    </row>
    <row r="67" spans="1:9" ht="25.5">
      <c r="A67" s="518"/>
      <c r="B67" s="577"/>
      <c r="C67" s="711" t="s">
        <v>2389</v>
      </c>
      <c r="D67" s="573"/>
      <c r="E67" s="545">
        <v>81</v>
      </c>
      <c r="F67" s="707"/>
      <c r="G67" s="533"/>
      <c r="H67" s="545"/>
      <c r="I67" s="707"/>
    </row>
    <row r="68" spans="1:9" ht="38.25">
      <c r="A68" s="518"/>
      <c r="B68" s="577" t="s">
        <v>2390</v>
      </c>
      <c r="C68" s="711" t="s">
        <v>2391</v>
      </c>
      <c r="D68" s="573"/>
      <c r="E68" s="545" t="s">
        <v>2062</v>
      </c>
      <c r="F68" s="707">
        <f>SUM(28628250+182327250+60128250+60088135)</f>
        <v>331171885</v>
      </c>
      <c r="G68" s="533"/>
      <c r="H68" s="545"/>
      <c r="I68" s="707"/>
    </row>
    <row r="69" spans="1:9" ht="25.5">
      <c r="A69" s="518"/>
      <c r="B69" s="577"/>
      <c r="C69" s="711" t="s">
        <v>2392</v>
      </c>
      <c r="D69" s="573"/>
      <c r="E69" s="545" t="s">
        <v>2062</v>
      </c>
      <c r="F69" s="707"/>
      <c r="G69" s="533"/>
      <c r="H69" s="545"/>
      <c r="I69" s="707"/>
    </row>
    <row r="70" spans="1:9" ht="25.5">
      <c r="A70" s="518"/>
      <c r="B70" s="577"/>
      <c r="C70" s="711" t="s">
        <v>2393</v>
      </c>
      <c r="D70" s="573"/>
      <c r="E70" s="545" t="s">
        <v>2394</v>
      </c>
      <c r="F70" s="707"/>
      <c r="G70" s="533"/>
      <c r="H70" s="545"/>
      <c r="I70" s="707"/>
    </row>
    <row r="71" spans="1:9" ht="25.5">
      <c r="A71" s="518"/>
      <c r="B71" s="577"/>
      <c r="C71" s="711" t="s">
        <v>2395</v>
      </c>
      <c r="D71" s="573"/>
      <c r="E71" s="545" t="s">
        <v>837</v>
      </c>
      <c r="F71" s="707"/>
      <c r="G71" s="533"/>
      <c r="H71" s="545"/>
      <c r="I71" s="707"/>
    </row>
    <row r="72" spans="1:9" ht="25.5">
      <c r="A72" s="518"/>
      <c r="B72" s="577"/>
      <c r="C72" s="711" t="s">
        <v>2396</v>
      </c>
      <c r="D72" s="573"/>
      <c r="E72" s="545" t="s">
        <v>1212</v>
      </c>
      <c r="F72" s="707"/>
      <c r="G72" s="533"/>
      <c r="H72" s="545"/>
      <c r="I72" s="707"/>
    </row>
    <row r="73" spans="1:9" ht="25.5">
      <c r="A73" s="518"/>
      <c r="B73" s="577"/>
      <c r="C73" s="711" t="s">
        <v>2397</v>
      </c>
      <c r="D73" s="573"/>
      <c r="E73" s="545" t="s">
        <v>2062</v>
      </c>
      <c r="F73" s="707"/>
      <c r="G73" s="533"/>
      <c r="H73" s="545"/>
      <c r="I73" s="707"/>
    </row>
    <row r="74" spans="1:9">
      <c r="A74" s="518"/>
      <c r="B74" s="559"/>
      <c r="C74" s="560"/>
      <c r="D74" s="561"/>
      <c r="E74" s="542"/>
      <c r="F74" s="543"/>
      <c r="G74" s="533"/>
      <c r="H74" s="542"/>
      <c r="I74" s="543"/>
    </row>
    <row r="75" spans="1:9">
      <c r="A75" s="2096" t="s">
        <v>9</v>
      </c>
      <c r="B75" s="2096"/>
      <c r="C75" s="2096"/>
      <c r="D75" s="2096"/>
      <c r="E75" s="2096"/>
      <c r="F75" s="590">
        <f>SUM(F9+F17+F23+F32+F35+F40+F43+F47+F50+F57+F66)</f>
        <v>8559076369</v>
      </c>
      <c r="G75" s="591" t="s">
        <v>244</v>
      </c>
      <c r="H75" s="592"/>
      <c r="I75" s="590">
        <f>SUM(I8+I11+I18+I25+I31+I38)</f>
        <v>0</v>
      </c>
    </row>
  </sheetData>
  <mergeCells count="7">
    <mergeCell ref="G3:G4"/>
    <mergeCell ref="H3:I3"/>
    <mergeCell ref="A75:E75"/>
    <mergeCell ref="A3:A4"/>
    <mergeCell ref="B3:B4"/>
    <mergeCell ref="C3:C4"/>
    <mergeCell ref="D3:F3"/>
  </mergeCells>
  <pageMargins left="0.78740157480314965" right="0.78740157480314965" top="0.98425196850393704" bottom="0.78740157480314965" header="0.31496062992125984" footer="0.31496062992125984"/>
  <pageSetup paperSize="10000" scale="65" orientation="landscape" horizontalDpi="4294967292" verticalDpi="0" r:id="rId1"/>
  <headerFooter>
    <oddFooter>&amp;L&amp;"-,Bold"&amp;12&amp;K03-024&amp;N RKPD Prov. Jambi Tahun 2019</odd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CB9225-158F-4FF3-B9CB-AAF623BE13C0}">
  <sheetPr>
    <tabColor rgb="FF00B050"/>
  </sheetPr>
  <dimension ref="A1:I68"/>
  <sheetViews>
    <sheetView topLeftCell="A42" zoomScale="110" zoomScaleNormal="110" workbookViewId="0">
      <selection activeCell="A3" sqref="A3:F65"/>
    </sheetView>
  </sheetViews>
  <sheetFormatPr defaultColWidth="8.85546875" defaultRowHeight="12.75"/>
  <cols>
    <col min="1" max="1" width="6.28515625" style="514" customWidth="1"/>
    <col min="2" max="2" width="48.7109375" style="514" customWidth="1"/>
    <col min="3" max="3" width="37.85546875" style="514" customWidth="1"/>
    <col min="4" max="4" width="18.7109375" style="514" customWidth="1"/>
    <col min="5" max="5" width="18.7109375" style="515" customWidth="1"/>
    <col min="6" max="6" width="26.7109375" style="514" customWidth="1"/>
    <col min="7" max="7" width="20.7109375" style="514" customWidth="1"/>
    <col min="8" max="8" width="18.7109375" style="514" customWidth="1"/>
    <col min="9" max="9" width="26.7109375" style="514" customWidth="1"/>
    <col min="10" max="16384" width="8.85546875" style="514"/>
  </cols>
  <sheetData>
    <row r="1" spans="1:9">
      <c r="A1" s="513" t="s">
        <v>718</v>
      </c>
      <c r="B1" s="513"/>
      <c r="C1" s="513"/>
    </row>
    <row r="3" spans="1:9">
      <c r="A3" s="2096" t="s">
        <v>0</v>
      </c>
      <c r="B3" s="2097" t="s">
        <v>1</v>
      </c>
      <c r="C3" s="2097" t="s">
        <v>2</v>
      </c>
      <c r="D3" s="2096" t="s">
        <v>1866</v>
      </c>
      <c r="E3" s="2096"/>
      <c r="F3" s="2096"/>
      <c r="G3" s="2097" t="s">
        <v>6</v>
      </c>
      <c r="H3" s="2097" t="s">
        <v>606</v>
      </c>
      <c r="I3" s="2097"/>
    </row>
    <row r="4" spans="1:9" ht="25.5">
      <c r="A4" s="2096"/>
      <c r="B4" s="2097"/>
      <c r="C4" s="2097"/>
      <c r="D4" s="421" t="s">
        <v>3</v>
      </c>
      <c r="E4" s="422" t="s">
        <v>4</v>
      </c>
      <c r="F4" s="422" t="s">
        <v>5</v>
      </c>
      <c r="G4" s="2097"/>
      <c r="H4" s="422" t="s">
        <v>4</v>
      </c>
      <c r="I4" s="422" t="s">
        <v>5</v>
      </c>
    </row>
    <row r="5" spans="1:9">
      <c r="A5" s="516">
        <v>1</v>
      </c>
      <c r="B5" s="516">
        <v>2</v>
      </c>
      <c r="C5" s="516">
        <v>3</v>
      </c>
      <c r="D5" s="516">
        <v>4</v>
      </c>
      <c r="E5" s="516">
        <v>5</v>
      </c>
      <c r="F5" s="516">
        <v>6</v>
      </c>
      <c r="G5" s="516">
        <v>7</v>
      </c>
      <c r="H5" s="516">
        <v>8</v>
      </c>
      <c r="I5" s="516">
        <v>9</v>
      </c>
    </row>
    <row r="6" spans="1:9">
      <c r="A6" s="517"/>
      <c r="B6" s="517"/>
      <c r="C6" s="517"/>
      <c r="D6" s="517"/>
      <c r="E6" s="518"/>
      <c r="F6" s="517"/>
      <c r="G6" s="517"/>
      <c r="H6" s="517"/>
      <c r="I6" s="517"/>
    </row>
    <row r="7" spans="1:9">
      <c r="A7" s="519" t="s">
        <v>2696</v>
      </c>
      <c r="B7" s="520"/>
      <c r="C7" s="520"/>
      <c r="D7" s="520"/>
      <c r="E7" s="521"/>
      <c r="F7" s="520"/>
      <c r="G7" s="520"/>
      <c r="H7" s="520"/>
      <c r="I7" s="520"/>
    </row>
    <row r="8" spans="1:9" s="700" customFormat="1" ht="76.5">
      <c r="A8" s="421">
        <v>1</v>
      </c>
      <c r="B8" s="792" t="s">
        <v>482</v>
      </c>
      <c r="C8" s="793" t="s">
        <v>2697</v>
      </c>
      <c r="D8" s="696"/>
      <c r="E8" s="697">
        <v>0.8</v>
      </c>
      <c r="F8" s="698">
        <f>SUM(F9:F10)</f>
        <v>2350000000</v>
      </c>
      <c r="G8" s="699"/>
      <c r="H8" s="697">
        <v>0.85</v>
      </c>
      <c r="I8" s="698">
        <f>SUM(I9:I10)</f>
        <v>2500000000</v>
      </c>
    </row>
    <row r="9" spans="1:9" s="700" customFormat="1" ht="25.5">
      <c r="A9" s="421"/>
      <c r="B9" s="794" t="s">
        <v>2698</v>
      </c>
      <c r="C9" s="795" t="s">
        <v>2699</v>
      </c>
      <c r="D9" s="696"/>
      <c r="E9" s="697" t="s">
        <v>2700</v>
      </c>
      <c r="F9" s="698">
        <v>1600000000</v>
      </c>
      <c r="G9" s="699"/>
      <c r="H9" s="697" t="s">
        <v>2700</v>
      </c>
      <c r="I9" s="698">
        <v>1600000000</v>
      </c>
    </row>
    <row r="10" spans="1:9" s="700" customFormat="1" ht="25.5">
      <c r="A10" s="421"/>
      <c r="B10" s="2184" t="s">
        <v>2701</v>
      </c>
      <c r="C10" s="796" t="s">
        <v>2702</v>
      </c>
      <c r="D10" s="696"/>
      <c r="E10" s="697">
        <v>1</v>
      </c>
      <c r="F10" s="698">
        <v>750000000</v>
      </c>
      <c r="G10" s="699"/>
      <c r="H10" s="697">
        <v>1</v>
      </c>
      <c r="I10" s="698">
        <v>900000000</v>
      </c>
    </row>
    <row r="11" spans="1:9" s="700" customFormat="1">
      <c r="A11" s="421"/>
      <c r="B11" s="2185"/>
      <c r="C11" s="796" t="s">
        <v>2703</v>
      </c>
      <c r="D11" s="696"/>
      <c r="E11" s="697" t="s">
        <v>2704</v>
      </c>
      <c r="F11" s="698"/>
      <c r="G11" s="699"/>
      <c r="H11" s="697" t="s">
        <v>2704</v>
      </c>
      <c r="I11" s="698"/>
    </row>
    <row r="12" spans="1:9" s="700" customFormat="1">
      <c r="A12" s="421"/>
      <c r="B12" s="797"/>
      <c r="C12" s="798" t="s">
        <v>2705</v>
      </c>
      <c r="D12" s="696"/>
      <c r="E12" s="697" t="s">
        <v>2706</v>
      </c>
      <c r="F12" s="698"/>
      <c r="G12" s="699"/>
      <c r="H12" s="697" t="s">
        <v>2706</v>
      </c>
      <c r="I12" s="698"/>
    </row>
    <row r="13" spans="1:9" s="700" customFormat="1">
      <c r="A13" s="421"/>
      <c r="B13" s="797"/>
      <c r="C13" s="796" t="s">
        <v>2707</v>
      </c>
      <c r="D13" s="696"/>
      <c r="E13" s="697" t="s">
        <v>1482</v>
      </c>
      <c r="F13" s="698"/>
      <c r="G13" s="699"/>
      <c r="H13" s="697" t="s">
        <v>1482</v>
      </c>
      <c r="I13" s="698"/>
    </row>
    <row r="14" spans="1:9" s="700" customFormat="1">
      <c r="A14" s="421"/>
      <c r="B14" s="797"/>
      <c r="C14" s="796" t="s">
        <v>2708</v>
      </c>
      <c r="D14" s="696"/>
      <c r="E14" s="697" t="s">
        <v>1482</v>
      </c>
      <c r="F14" s="698"/>
      <c r="G14" s="699"/>
      <c r="H14" s="697" t="s">
        <v>1482</v>
      </c>
      <c r="I14" s="698"/>
    </row>
    <row r="15" spans="1:9" s="700" customFormat="1">
      <c r="A15" s="421"/>
      <c r="B15" s="797"/>
      <c r="C15" s="796" t="s">
        <v>2709</v>
      </c>
      <c r="D15" s="696"/>
      <c r="E15" s="697" t="s">
        <v>1477</v>
      </c>
      <c r="F15" s="698"/>
      <c r="G15" s="699"/>
      <c r="H15" s="697" t="s">
        <v>1477</v>
      </c>
      <c r="I15" s="698"/>
    </row>
    <row r="16" spans="1:9" s="700" customFormat="1" ht="25.5">
      <c r="A16" s="421"/>
      <c r="B16" s="799"/>
      <c r="C16" s="796" t="s">
        <v>2710</v>
      </c>
      <c r="D16" s="696"/>
      <c r="E16" s="697">
        <v>1</v>
      </c>
      <c r="F16" s="698"/>
      <c r="G16" s="699"/>
      <c r="H16" s="697">
        <v>1</v>
      </c>
      <c r="I16" s="698"/>
    </row>
    <row r="17" spans="1:9" s="700" customFormat="1" ht="25.5">
      <c r="A17" s="421"/>
      <c r="B17" s="799"/>
      <c r="C17" s="796" t="s">
        <v>2711</v>
      </c>
      <c r="D17" s="696"/>
      <c r="E17" s="697">
        <v>1</v>
      </c>
      <c r="F17" s="698"/>
      <c r="G17" s="699"/>
      <c r="H17" s="697">
        <v>1</v>
      </c>
      <c r="I17" s="698"/>
    </row>
    <row r="18" spans="1:9" s="700" customFormat="1" ht="25.5">
      <c r="A18" s="421"/>
      <c r="B18" s="800"/>
      <c r="C18" s="801" t="s">
        <v>2712</v>
      </c>
      <c r="D18" s="696"/>
      <c r="E18" s="697" t="s">
        <v>2713</v>
      </c>
      <c r="F18" s="698"/>
      <c r="G18" s="699"/>
      <c r="H18" s="697" t="s">
        <v>2713</v>
      </c>
      <c r="I18" s="698"/>
    </row>
    <row r="19" spans="1:9" s="766" customFormat="1">
      <c r="A19" s="561"/>
      <c r="B19" s="732"/>
      <c r="C19" s="710"/>
      <c r="D19" s="802"/>
      <c r="E19" s="564"/>
      <c r="F19" s="707"/>
      <c r="G19" s="581"/>
      <c r="H19" s="564"/>
      <c r="I19" s="707"/>
    </row>
    <row r="20" spans="1:9" s="763" customFormat="1" ht="25.5">
      <c r="A20" s="422">
        <v>2</v>
      </c>
      <c r="B20" s="784" t="s">
        <v>2714</v>
      </c>
      <c r="C20" s="803" t="s">
        <v>2715</v>
      </c>
      <c r="D20" s="790"/>
      <c r="E20" s="804">
        <v>1</v>
      </c>
      <c r="F20" s="698">
        <f>SUM(F22:F23)</f>
        <v>2150000000</v>
      </c>
      <c r="G20" s="762"/>
      <c r="H20" s="804">
        <v>1</v>
      </c>
      <c r="I20" s="698">
        <f>SUM(I22:I23)</f>
        <v>2250000000</v>
      </c>
    </row>
    <row r="21" spans="1:9" s="766" customFormat="1" ht="25.5">
      <c r="A21" s="561"/>
      <c r="B21" s="710"/>
      <c r="C21" s="711" t="s">
        <v>2716</v>
      </c>
      <c r="D21" s="764"/>
      <c r="E21" s="805"/>
      <c r="F21" s="707"/>
      <c r="G21" s="581"/>
      <c r="H21" s="712"/>
      <c r="I21" s="707"/>
    </row>
    <row r="22" spans="1:9" s="766" customFormat="1" ht="25.5">
      <c r="A22" s="561"/>
      <c r="B22" s="767" t="s">
        <v>2717</v>
      </c>
      <c r="C22" s="711" t="s">
        <v>2718</v>
      </c>
      <c r="D22" s="764"/>
      <c r="E22" s="805">
        <v>1</v>
      </c>
      <c r="F22" s="768">
        <v>750000000</v>
      </c>
      <c r="G22" s="581"/>
      <c r="H22" s="805">
        <v>1</v>
      </c>
      <c r="I22" s="768">
        <v>750000000</v>
      </c>
    </row>
    <row r="23" spans="1:9" s="766" customFormat="1" ht="38.25">
      <c r="A23" s="561"/>
      <c r="B23" s="718" t="s">
        <v>2719</v>
      </c>
      <c r="C23" s="710" t="s">
        <v>2720</v>
      </c>
      <c r="D23" s="764"/>
      <c r="E23" s="805">
        <v>1</v>
      </c>
      <c r="F23" s="768">
        <v>1400000000</v>
      </c>
      <c r="G23" s="581"/>
      <c r="H23" s="805">
        <v>1</v>
      </c>
      <c r="I23" s="768">
        <v>1500000000</v>
      </c>
    </row>
    <row r="24" spans="1:9" s="766" customFormat="1">
      <c r="A24" s="561"/>
      <c r="B24" s="718"/>
      <c r="C24" s="710"/>
      <c r="D24" s="764"/>
      <c r="E24" s="770"/>
      <c r="F24" s="769"/>
      <c r="G24" s="581"/>
      <c r="H24" s="770"/>
      <c r="I24" s="769"/>
    </row>
    <row r="25" spans="1:9" s="763" customFormat="1" ht="38.25">
      <c r="A25" s="422">
        <v>3</v>
      </c>
      <c r="B25" s="530" t="s">
        <v>2721</v>
      </c>
      <c r="C25" s="759" t="s">
        <v>2722</v>
      </c>
      <c r="D25" s="790"/>
      <c r="E25" s="804">
        <v>1</v>
      </c>
      <c r="F25" s="806">
        <f>SUM(F32+F37+F46+F50+F55)</f>
        <v>16300000000</v>
      </c>
      <c r="G25" s="762"/>
      <c r="H25" s="804">
        <v>1</v>
      </c>
      <c r="I25" s="806">
        <f>SUM(I32+I37+I46+I50+I55)</f>
        <v>16650000000</v>
      </c>
    </row>
    <row r="26" spans="1:9" s="766" customFormat="1" ht="38.25">
      <c r="A26" s="561"/>
      <c r="B26" s="746"/>
      <c r="C26" s="807" t="s">
        <v>2723</v>
      </c>
      <c r="D26" s="764"/>
      <c r="E26" s="805">
        <v>1</v>
      </c>
      <c r="F26" s="769"/>
      <c r="G26" s="581"/>
      <c r="H26" s="805">
        <v>1</v>
      </c>
      <c r="I26" s="769"/>
    </row>
    <row r="27" spans="1:9" s="766" customFormat="1" ht="63.75">
      <c r="A27" s="561"/>
      <c r="B27" s="735"/>
      <c r="C27" s="704" t="s">
        <v>2724</v>
      </c>
      <c r="D27" s="764"/>
      <c r="E27" s="564" t="s">
        <v>2725</v>
      </c>
      <c r="F27" s="772"/>
      <c r="G27" s="581"/>
      <c r="H27" s="564" t="s">
        <v>2726</v>
      </c>
      <c r="I27" s="772"/>
    </row>
    <row r="28" spans="1:9" s="766" customFormat="1" ht="25.5">
      <c r="A28" s="561"/>
      <c r="B28" s="732"/>
      <c r="C28" s="711" t="s">
        <v>2727</v>
      </c>
      <c r="D28" s="764"/>
      <c r="E28" s="712" t="s">
        <v>2212</v>
      </c>
      <c r="F28" s="707"/>
      <c r="G28" s="581"/>
      <c r="H28" s="712" t="s">
        <v>2212</v>
      </c>
      <c r="I28" s="707"/>
    </row>
    <row r="29" spans="1:9" s="766" customFormat="1" ht="25.5">
      <c r="A29" s="561"/>
      <c r="B29" s="732"/>
      <c r="C29" s="711" t="s">
        <v>2728</v>
      </c>
      <c r="D29" s="764"/>
      <c r="E29" s="712" t="s">
        <v>2212</v>
      </c>
      <c r="F29" s="707"/>
      <c r="G29" s="581"/>
      <c r="H29" s="712" t="s">
        <v>2212</v>
      </c>
      <c r="I29" s="707"/>
    </row>
    <row r="30" spans="1:9" s="766" customFormat="1">
      <c r="A30" s="561"/>
      <c r="B30" s="732"/>
      <c r="C30" s="711" t="s">
        <v>2729</v>
      </c>
      <c r="D30" s="764"/>
      <c r="E30" s="545" t="s">
        <v>2730</v>
      </c>
      <c r="F30" s="707"/>
      <c r="G30" s="581"/>
      <c r="H30" s="545" t="s">
        <v>2730</v>
      </c>
      <c r="I30" s="707"/>
    </row>
    <row r="31" spans="1:9" s="766" customFormat="1">
      <c r="A31" s="561"/>
      <c r="B31" s="710"/>
      <c r="C31" s="711" t="s">
        <v>2731</v>
      </c>
      <c r="D31" s="545"/>
      <c r="E31" s="545" t="s">
        <v>2730</v>
      </c>
      <c r="F31" s="707"/>
      <c r="G31" s="581"/>
      <c r="H31" s="545"/>
      <c r="I31" s="707"/>
    </row>
    <row r="32" spans="1:9" s="766" customFormat="1">
      <c r="A32" s="561"/>
      <c r="B32" s="766" t="s">
        <v>2732</v>
      </c>
      <c r="C32" s="808"/>
      <c r="D32" s="545"/>
      <c r="E32" s="545"/>
      <c r="F32" s="768">
        <v>6300000000</v>
      </c>
      <c r="G32" s="581"/>
      <c r="H32" s="545"/>
      <c r="I32" s="768">
        <v>6350000000</v>
      </c>
    </row>
    <row r="33" spans="1:9" s="766" customFormat="1" ht="38.25">
      <c r="A33" s="561"/>
      <c r="B33" s="767"/>
      <c r="C33" s="808" t="s">
        <v>2733</v>
      </c>
      <c r="D33" s="545"/>
      <c r="E33" s="545" t="s">
        <v>2734</v>
      </c>
      <c r="F33" s="776"/>
      <c r="G33" s="581"/>
      <c r="H33" s="545" t="s">
        <v>2734</v>
      </c>
      <c r="I33" s="776"/>
    </row>
    <row r="34" spans="1:9" s="766" customFormat="1" ht="25.5">
      <c r="A34" s="561"/>
      <c r="B34" s="735"/>
      <c r="C34" s="809" t="s">
        <v>2735</v>
      </c>
      <c r="D34" s="764"/>
      <c r="E34" s="775" t="s">
        <v>2736</v>
      </c>
      <c r="F34" s="776"/>
      <c r="G34" s="581"/>
      <c r="H34" s="775" t="s">
        <v>2736</v>
      </c>
      <c r="I34" s="776"/>
    </row>
    <row r="35" spans="1:9" s="766" customFormat="1" ht="38.25">
      <c r="A35" s="561"/>
      <c r="B35" s="732"/>
      <c r="C35" s="704" t="s">
        <v>2737</v>
      </c>
      <c r="D35" s="764"/>
      <c r="E35" s="777" t="s">
        <v>2738</v>
      </c>
      <c r="F35" s="707"/>
      <c r="G35" s="581"/>
      <c r="H35" s="777" t="s">
        <v>2738</v>
      </c>
      <c r="I35" s="707"/>
    </row>
    <row r="36" spans="1:9" s="766" customFormat="1">
      <c r="A36" s="561"/>
      <c r="B36" s="739"/>
      <c r="C36" s="740"/>
      <c r="D36" s="764"/>
      <c r="E36" s="545"/>
      <c r="F36" s="768"/>
      <c r="G36" s="581"/>
      <c r="H36" s="545"/>
      <c r="I36" s="768"/>
    </row>
    <row r="37" spans="1:9" s="766" customFormat="1" ht="25.5">
      <c r="A37" s="561"/>
      <c r="B37" s="741" t="s">
        <v>2739</v>
      </c>
      <c r="C37" s="710"/>
      <c r="D37" s="555"/>
      <c r="E37" s="545"/>
      <c r="F37" s="776">
        <v>4700000000</v>
      </c>
      <c r="G37" s="581"/>
      <c r="H37" s="545"/>
      <c r="I37" s="776">
        <v>4750000000</v>
      </c>
    </row>
    <row r="38" spans="1:9" s="766" customFormat="1" ht="25.5">
      <c r="A38" s="561"/>
      <c r="B38" s="746"/>
      <c r="C38" s="711" t="s">
        <v>2740</v>
      </c>
      <c r="D38" s="764"/>
      <c r="E38" s="564" t="s">
        <v>2741</v>
      </c>
      <c r="F38" s="707"/>
      <c r="G38" s="581"/>
      <c r="H38" s="564" t="s">
        <v>2741</v>
      </c>
      <c r="I38" s="707"/>
    </row>
    <row r="39" spans="1:9" s="766" customFormat="1" ht="38.25">
      <c r="A39" s="561"/>
      <c r="B39" s="746"/>
      <c r="C39" s="711" t="s">
        <v>2742</v>
      </c>
      <c r="D39" s="555"/>
      <c r="E39" s="545" t="s">
        <v>2743</v>
      </c>
      <c r="F39" s="768"/>
      <c r="G39" s="581"/>
      <c r="H39" s="545" t="s">
        <v>2743</v>
      </c>
      <c r="I39" s="768"/>
    </row>
    <row r="40" spans="1:9" s="766" customFormat="1">
      <c r="A40" s="561"/>
      <c r="B40" s="549"/>
      <c r="C40" s="747" t="s">
        <v>2744</v>
      </c>
      <c r="D40" s="555"/>
      <c r="E40" s="555" t="s">
        <v>2745</v>
      </c>
      <c r="F40" s="543"/>
      <c r="G40" s="581"/>
      <c r="H40" s="555" t="s">
        <v>2745</v>
      </c>
      <c r="I40" s="543"/>
    </row>
    <row r="41" spans="1:9" s="766" customFormat="1" ht="25.5">
      <c r="A41" s="561"/>
      <c r="B41" s="732"/>
      <c r="C41" s="711" t="s">
        <v>2746</v>
      </c>
      <c r="D41" s="764"/>
      <c r="E41" s="564" t="s">
        <v>2747</v>
      </c>
      <c r="F41" s="707"/>
      <c r="G41" s="581"/>
      <c r="H41" s="564" t="s">
        <v>2747</v>
      </c>
      <c r="I41" s="707"/>
    </row>
    <row r="42" spans="1:9" s="766" customFormat="1" ht="25.5">
      <c r="A42" s="561"/>
      <c r="B42" s="732"/>
      <c r="C42" s="711" t="s">
        <v>2748</v>
      </c>
      <c r="D42" s="555"/>
      <c r="E42" s="545" t="s">
        <v>2749</v>
      </c>
      <c r="F42" s="768"/>
      <c r="G42" s="581"/>
      <c r="H42" s="545" t="s">
        <v>2749</v>
      </c>
      <c r="I42" s="768"/>
    </row>
    <row r="43" spans="1:9" s="766" customFormat="1" ht="25.5">
      <c r="A43" s="561"/>
      <c r="B43" s="732"/>
      <c r="C43" s="711" t="s">
        <v>2750</v>
      </c>
      <c r="D43" s="555"/>
      <c r="E43" s="564" t="s">
        <v>2062</v>
      </c>
      <c r="F43" s="750"/>
      <c r="G43" s="581"/>
      <c r="H43" s="564" t="s">
        <v>2062</v>
      </c>
      <c r="I43" s="750"/>
    </row>
    <row r="44" spans="1:9" s="766" customFormat="1" ht="25.5">
      <c r="A44" s="561"/>
      <c r="B44" s="732"/>
      <c r="C44" s="711" t="s">
        <v>2751</v>
      </c>
      <c r="D44" s="764"/>
      <c r="E44" s="564" t="s">
        <v>2062</v>
      </c>
      <c r="F44" s="707"/>
      <c r="G44" s="581"/>
      <c r="H44" s="564" t="s">
        <v>2062</v>
      </c>
      <c r="I44" s="707"/>
    </row>
    <row r="45" spans="1:9" s="766" customFormat="1">
      <c r="A45" s="561"/>
      <c r="B45" s="732"/>
      <c r="C45" s="710"/>
      <c r="D45" s="764"/>
      <c r="E45" s="545"/>
      <c r="F45" s="707"/>
      <c r="G45" s="581"/>
      <c r="H45" s="545"/>
      <c r="I45" s="707"/>
    </row>
    <row r="46" spans="1:9" s="766" customFormat="1" ht="25.5">
      <c r="A46" s="561"/>
      <c r="B46" s="577" t="s">
        <v>2752</v>
      </c>
      <c r="C46" s="710"/>
      <c r="D46" s="558"/>
      <c r="E46" s="545"/>
      <c r="F46" s="707">
        <v>1600000000</v>
      </c>
      <c r="G46" s="581"/>
      <c r="H46" s="545"/>
      <c r="I46" s="707">
        <v>1650000000</v>
      </c>
    </row>
    <row r="47" spans="1:9" s="766" customFormat="1" ht="38.25">
      <c r="A47" s="561"/>
      <c r="B47" s="735"/>
      <c r="C47" s="810" t="s">
        <v>2753</v>
      </c>
      <c r="D47" s="561"/>
      <c r="E47" s="805">
        <v>1</v>
      </c>
      <c r="F47" s="772"/>
      <c r="G47" s="581"/>
      <c r="H47" s="805">
        <v>1</v>
      </c>
      <c r="I47" s="772"/>
    </row>
    <row r="48" spans="1:9" s="766" customFormat="1" ht="25.5">
      <c r="A48" s="561"/>
      <c r="B48" s="577"/>
      <c r="C48" s="711" t="s">
        <v>2754</v>
      </c>
      <c r="D48" s="764"/>
      <c r="E48" s="564" t="s">
        <v>2755</v>
      </c>
      <c r="F48" s="707"/>
      <c r="G48" s="581"/>
      <c r="H48" s="564" t="s">
        <v>2755</v>
      </c>
      <c r="I48" s="707"/>
    </row>
    <row r="49" spans="1:9" s="766" customFormat="1">
      <c r="A49" s="561"/>
      <c r="B49" s="577"/>
      <c r="C49" s="710"/>
      <c r="D49" s="764"/>
      <c r="E49" s="545"/>
      <c r="F49" s="707"/>
      <c r="G49" s="581"/>
      <c r="H49" s="545"/>
      <c r="I49" s="707"/>
    </row>
    <row r="50" spans="1:9" s="766" customFormat="1">
      <c r="A50" s="561"/>
      <c r="B50" s="577" t="s">
        <v>2756</v>
      </c>
      <c r="C50" s="710"/>
      <c r="D50" s="764"/>
      <c r="E50" s="545"/>
      <c r="F50" s="707">
        <v>900000000</v>
      </c>
      <c r="G50" s="581"/>
      <c r="H50" s="545"/>
      <c r="I50" s="707">
        <v>900000000</v>
      </c>
    </row>
    <row r="51" spans="1:9" s="766" customFormat="1" ht="25.5">
      <c r="A51" s="561"/>
      <c r="B51" s="577"/>
      <c r="C51" s="711" t="s">
        <v>2757</v>
      </c>
      <c r="D51" s="764"/>
      <c r="E51" s="564" t="s">
        <v>2060</v>
      </c>
      <c r="F51" s="707"/>
      <c r="G51" s="581"/>
      <c r="H51" s="564" t="s">
        <v>2060</v>
      </c>
      <c r="I51" s="707"/>
    </row>
    <row r="52" spans="1:9" s="766" customFormat="1">
      <c r="A52" s="561"/>
      <c r="B52" s="577"/>
      <c r="C52" s="711" t="s">
        <v>2758</v>
      </c>
      <c r="D52" s="764"/>
      <c r="E52" s="545" t="s">
        <v>2212</v>
      </c>
      <c r="F52" s="707"/>
      <c r="G52" s="581"/>
      <c r="H52" s="545" t="s">
        <v>2212</v>
      </c>
      <c r="I52" s="707"/>
    </row>
    <row r="53" spans="1:9" s="766" customFormat="1" ht="25.5">
      <c r="A53" s="561"/>
      <c r="B53" s="577"/>
      <c r="C53" s="711" t="s">
        <v>2759</v>
      </c>
      <c r="D53" s="564"/>
      <c r="E53" s="545" t="s">
        <v>2730</v>
      </c>
      <c r="F53" s="707"/>
      <c r="G53" s="581"/>
      <c r="H53" s="545" t="s">
        <v>2730</v>
      </c>
      <c r="I53" s="707"/>
    </row>
    <row r="54" spans="1:9" s="766" customFormat="1">
      <c r="A54" s="561"/>
      <c r="B54" s="577"/>
      <c r="C54" s="710"/>
      <c r="D54" s="564"/>
      <c r="E54" s="564"/>
      <c r="F54" s="707"/>
      <c r="G54" s="581"/>
      <c r="H54" s="564"/>
      <c r="I54" s="707"/>
    </row>
    <row r="55" spans="1:9" s="766" customFormat="1" ht="25.5">
      <c r="A55" s="561"/>
      <c r="B55" s="577" t="s">
        <v>2760</v>
      </c>
      <c r="C55" s="710"/>
      <c r="D55" s="764"/>
      <c r="E55" s="545"/>
      <c r="F55" s="707">
        <v>2800000000</v>
      </c>
      <c r="G55" s="581"/>
      <c r="H55" s="545"/>
      <c r="I55" s="707">
        <v>3000000000</v>
      </c>
    </row>
    <row r="56" spans="1:9" s="766" customFormat="1">
      <c r="A56" s="561"/>
      <c r="B56" s="577"/>
      <c r="C56" s="711" t="s">
        <v>2761</v>
      </c>
      <c r="D56" s="764"/>
      <c r="E56" s="545" t="s">
        <v>2762</v>
      </c>
      <c r="F56" s="707"/>
      <c r="G56" s="581"/>
      <c r="H56" s="545" t="s">
        <v>2762</v>
      </c>
      <c r="I56" s="707"/>
    </row>
    <row r="57" spans="1:9" s="766" customFormat="1">
      <c r="A57" s="561"/>
      <c r="B57" s="577"/>
      <c r="C57" s="711" t="s">
        <v>2763</v>
      </c>
      <c r="D57" s="764"/>
      <c r="E57" s="564" t="s">
        <v>2764</v>
      </c>
      <c r="F57" s="707"/>
      <c r="G57" s="581"/>
      <c r="H57" s="564" t="s">
        <v>2764</v>
      </c>
      <c r="I57" s="707"/>
    </row>
    <row r="58" spans="1:9" s="766" customFormat="1">
      <c r="A58" s="561"/>
      <c r="B58" s="577"/>
      <c r="C58" s="711" t="s">
        <v>2765</v>
      </c>
      <c r="D58" s="764"/>
      <c r="E58" s="545" t="s">
        <v>2766</v>
      </c>
      <c r="F58" s="707"/>
      <c r="G58" s="581"/>
      <c r="H58" s="545" t="s">
        <v>2766</v>
      </c>
      <c r="I58" s="707"/>
    </row>
    <row r="59" spans="1:9" s="766" customFormat="1">
      <c r="A59" s="561"/>
      <c r="B59" s="577"/>
      <c r="C59" s="711" t="s">
        <v>2767</v>
      </c>
      <c r="D59" s="764"/>
      <c r="E59" s="545" t="s">
        <v>2764</v>
      </c>
      <c r="F59" s="707"/>
      <c r="G59" s="581"/>
      <c r="H59" s="545" t="s">
        <v>2764</v>
      </c>
      <c r="I59" s="707"/>
    </row>
    <row r="60" spans="1:9" s="766" customFormat="1">
      <c r="A60" s="561"/>
      <c r="B60" s="577"/>
      <c r="C60" s="711" t="s">
        <v>2768</v>
      </c>
      <c r="D60" s="764"/>
      <c r="E60" s="564" t="s">
        <v>2769</v>
      </c>
      <c r="F60" s="707"/>
      <c r="G60" s="581"/>
      <c r="H60" s="564" t="s">
        <v>2769</v>
      </c>
      <c r="I60" s="707"/>
    </row>
    <row r="61" spans="1:9" s="766" customFormat="1">
      <c r="A61" s="561"/>
      <c r="B61" s="577"/>
      <c r="C61" s="711" t="s">
        <v>2770</v>
      </c>
      <c r="D61" s="564"/>
      <c r="E61" s="564" t="s">
        <v>2771</v>
      </c>
      <c r="F61" s="707"/>
      <c r="G61" s="581"/>
      <c r="H61" s="564" t="s">
        <v>2771</v>
      </c>
      <c r="I61" s="707"/>
    </row>
    <row r="62" spans="1:9" s="766" customFormat="1">
      <c r="A62" s="561"/>
      <c r="B62" s="577"/>
      <c r="C62" s="711" t="s">
        <v>2772</v>
      </c>
      <c r="D62" s="564"/>
      <c r="E62" s="564" t="s">
        <v>2773</v>
      </c>
      <c r="F62" s="707"/>
      <c r="G62" s="581"/>
      <c r="H62" s="564" t="s">
        <v>2773</v>
      </c>
      <c r="I62" s="707"/>
    </row>
    <row r="63" spans="1:9" s="766" customFormat="1">
      <c r="A63" s="561"/>
      <c r="B63" s="577"/>
      <c r="C63" s="711" t="s">
        <v>2774</v>
      </c>
      <c r="D63" s="564"/>
      <c r="E63" s="564" t="s">
        <v>2775</v>
      </c>
      <c r="F63" s="707"/>
      <c r="G63" s="581"/>
      <c r="H63" s="564" t="s">
        <v>2775</v>
      </c>
      <c r="I63" s="707"/>
    </row>
    <row r="64" spans="1:9" s="766" customFormat="1">
      <c r="A64" s="561"/>
      <c r="B64" s="577"/>
      <c r="C64" s="711" t="s">
        <v>2776</v>
      </c>
      <c r="D64" s="564"/>
      <c r="E64" s="564" t="s">
        <v>2777</v>
      </c>
      <c r="F64" s="707"/>
      <c r="G64" s="581"/>
      <c r="H64" s="564" t="s">
        <v>2777</v>
      </c>
      <c r="I64" s="707"/>
    </row>
    <row r="65" spans="1:9" s="766" customFormat="1">
      <c r="A65" s="561"/>
      <c r="B65" s="577"/>
      <c r="C65" s="711" t="s">
        <v>2778</v>
      </c>
      <c r="D65" s="564"/>
      <c r="E65" s="564" t="s">
        <v>2779</v>
      </c>
      <c r="F65" s="707"/>
      <c r="G65" s="581"/>
      <c r="H65" s="564" t="s">
        <v>2779</v>
      </c>
      <c r="I65" s="707"/>
    </row>
    <row r="66" spans="1:9" s="766" customFormat="1">
      <c r="A66" s="561"/>
      <c r="B66" s="560"/>
      <c r="C66" s="560"/>
      <c r="D66" s="561"/>
      <c r="E66" s="542"/>
      <c r="F66" s="543"/>
      <c r="G66" s="581"/>
      <c r="H66" s="542"/>
      <c r="I66" s="543"/>
    </row>
    <row r="67" spans="1:9">
      <c r="A67" s="2096" t="s">
        <v>9</v>
      </c>
      <c r="B67" s="2096"/>
      <c r="C67" s="2096"/>
      <c r="D67" s="2096"/>
      <c r="E67" s="2096"/>
      <c r="F67" s="590">
        <f>SUM(F8+F20+F25)</f>
        <v>20800000000</v>
      </c>
      <c r="G67" s="591" t="s">
        <v>244</v>
      </c>
      <c r="H67" s="592"/>
      <c r="I67" s="590">
        <f>SUM(I8+I20+I25)</f>
        <v>21400000000</v>
      </c>
    </row>
    <row r="68" spans="1:9">
      <c r="F68" s="789"/>
    </row>
  </sheetData>
  <mergeCells count="8">
    <mergeCell ref="G3:G4"/>
    <mergeCell ref="H3:I3"/>
    <mergeCell ref="B10:B11"/>
    <mergeCell ref="A67:E67"/>
    <mergeCell ref="A3:A4"/>
    <mergeCell ref="B3:B4"/>
    <mergeCell ref="C3:C4"/>
    <mergeCell ref="D3:F3"/>
  </mergeCells>
  <pageMargins left="0.78740157480314965" right="0.78740157480314965" top="0.98425196850393704" bottom="0.78740157480314965" header="0.31496062992125984" footer="0.31496062992125984"/>
  <pageSetup paperSize="10000" scale="65" orientation="landscape" horizontalDpi="4294967292" verticalDpi="0" r:id="rId1"/>
  <headerFooter>
    <oddFooter>&amp;L&amp;"-,Bold"&amp;12&amp;K03-024&amp;N RKPD Prov. Jambi Tahun 2019</odd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E2EF04-9895-4029-A3EC-9A5B5447C5BE}">
  <sheetPr>
    <tabColor rgb="FF00B050"/>
  </sheetPr>
  <dimension ref="A1:I50"/>
  <sheetViews>
    <sheetView topLeftCell="A33" zoomScale="110" zoomScaleNormal="110" workbookViewId="0">
      <selection activeCell="A3" sqref="A3:F47"/>
    </sheetView>
  </sheetViews>
  <sheetFormatPr defaultColWidth="8.85546875" defaultRowHeight="12.75"/>
  <cols>
    <col min="1" max="1" width="6.28515625" style="514" customWidth="1"/>
    <col min="2" max="2" width="48.7109375" style="514" customWidth="1"/>
    <col min="3" max="3" width="37.85546875" style="514" customWidth="1"/>
    <col min="4" max="4" width="18.7109375" style="514" customWidth="1"/>
    <col min="5" max="5" width="18.7109375" style="515" customWidth="1"/>
    <col min="6" max="6" width="26.7109375" style="514" customWidth="1"/>
    <col min="7" max="7" width="20.7109375" style="514" customWidth="1"/>
    <col min="8" max="8" width="18.7109375" style="514" customWidth="1"/>
    <col min="9" max="9" width="26.7109375" style="514" customWidth="1"/>
    <col min="10" max="16384" width="8.85546875" style="514"/>
  </cols>
  <sheetData>
    <row r="1" spans="1:9">
      <c r="A1" s="513" t="s">
        <v>718</v>
      </c>
      <c r="B1" s="513"/>
      <c r="C1" s="513"/>
    </row>
    <row r="3" spans="1:9">
      <c r="A3" s="2096" t="s">
        <v>0</v>
      </c>
      <c r="B3" s="2097" t="s">
        <v>1</v>
      </c>
      <c r="C3" s="2097" t="s">
        <v>2</v>
      </c>
      <c r="D3" s="2096" t="s">
        <v>1866</v>
      </c>
      <c r="E3" s="2096"/>
      <c r="F3" s="2096"/>
      <c r="G3" s="2097" t="s">
        <v>6</v>
      </c>
      <c r="H3" s="2097" t="s">
        <v>606</v>
      </c>
      <c r="I3" s="2097"/>
    </row>
    <row r="4" spans="1:9" ht="25.5">
      <c r="A4" s="2096"/>
      <c r="B4" s="2097"/>
      <c r="C4" s="2097"/>
      <c r="D4" s="421" t="s">
        <v>3</v>
      </c>
      <c r="E4" s="422" t="s">
        <v>4</v>
      </c>
      <c r="F4" s="422" t="s">
        <v>5</v>
      </c>
      <c r="G4" s="2097"/>
      <c r="H4" s="422" t="s">
        <v>4</v>
      </c>
      <c r="I4" s="422" t="s">
        <v>5</v>
      </c>
    </row>
    <row r="5" spans="1:9">
      <c r="A5" s="516">
        <v>1</v>
      </c>
      <c r="B5" s="516">
        <v>2</v>
      </c>
      <c r="C5" s="516">
        <v>3</v>
      </c>
      <c r="D5" s="516">
        <v>4</v>
      </c>
      <c r="E5" s="516">
        <v>5</v>
      </c>
      <c r="F5" s="516">
        <v>6</v>
      </c>
      <c r="G5" s="516">
        <v>7</v>
      </c>
      <c r="H5" s="516">
        <v>8</v>
      </c>
      <c r="I5" s="516">
        <v>9</v>
      </c>
    </row>
    <row r="6" spans="1:9">
      <c r="A6" s="517"/>
      <c r="B6" s="517"/>
      <c r="C6" s="517"/>
      <c r="D6" s="517"/>
      <c r="E6" s="518"/>
      <c r="F6" s="517"/>
      <c r="G6" s="517"/>
      <c r="H6" s="517"/>
      <c r="I6" s="517"/>
    </row>
    <row r="7" spans="1:9">
      <c r="A7" s="519" t="s">
        <v>2780</v>
      </c>
      <c r="B7" s="520"/>
      <c r="C7" s="520"/>
      <c r="D7" s="520"/>
      <c r="E7" s="521"/>
      <c r="F7" s="520"/>
      <c r="G7" s="520"/>
      <c r="H7" s="520"/>
      <c r="I7" s="520"/>
    </row>
    <row r="8" spans="1:9" s="816" customFormat="1" ht="38.25">
      <c r="A8" s="811">
        <v>1</v>
      </c>
      <c r="B8" s="812" t="s">
        <v>7</v>
      </c>
      <c r="C8" s="812" t="s">
        <v>2781</v>
      </c>
      <c r="D8" s="702"/>
      <c r="E8" s="813">
        <v>1</v>
      </c>
      <c r="F8" s="814">
        <f>SUM(F9:F28)</f>
        <v>36023111627</v>
      </c>
      <c r="G8" s="815"/>
      <c r="H8" s="813">
        <v>1</v>
      </c>
      <c r="I8" s="814">
        <f>SUM(I9:I28)</f>
        <v>42179673894</v>
      </c>
    </row>
    <row r="9" spans="1:9" s="766" customFormat="1">
      <c r="A9" s="561"/>
      <c r="B9" s="732" t="s">
        <v>234</v>
      </c>
      <c r="C9" s="710" t="s">
        <v>2782</v>
      </c>
      <c r="D9" s="802"/>
      <c r="E9" s="564" t="s">
        <v>2783</v>
      </c>
      <c r="F9" s="707">
        <v>125133699</v>
      </c>
      <c r="G9" s="581"/>
      <c r="H9" s="564" t="s">
        <v>2784</v>
      </c>
      <c r="I9" s="707">
        <v>137647069</v>
      </c>
    </row>
    <row r="10" spans="1:9" s="766" customFormat="1" ht="25.5">
      <c r="A10" s="561"/>
      <c r="B10" s="735" t="s">
        <v>2785</v>
      </c>
      <c r="C10" s="704" t="s">
        <v>2786</v>
      </c>
      <c r="D10" s="764"/>
      <c r="E10" s="805">
        <v>1</v>
      </c>
      <c r="F10" s="707">
        <v>10248008441</v>
      </c>
      <c r="G10" s="581"/>
      <c r="H10" s="805">
        <v>1</v>
      </c>
      <c r="I10" s="707">
        <v>12297610129</v>
      </c>
    </row>
    <row r="11" spans="1:9" s="766" customFormat="1">
      <c r="A11" s="561"/>
      <c r="B11" s="746"/>
      <c r="C11" s="711" t="s">
        <v>2787</v>
      </c>
      <c r="D11" s="764"/>
      <c r="E11" s="805"/>
      <c r="F11" s="707"/>
      <c r="G11" s="581"/>
      <c r="H11" s="712"/>
      <c r="I11" s="707"/>
    </row>
    <row r="12" spans="1:9" s="766" customFormat="1" ht="25.5">
      <c r="A12" s="561"/>
      <c r="B12" s="767"/>
      <c r="C12" s="711" t="s">
        <v>2788</v>
      </c>
      <c r="D12" s="764"/>
      <c r="E12" s="805"/>
      <c r="F12" s="768"/>
      <c r="G12" s="581"/>
      <c r="H12" s="805"/>
      <c r="I12" s="768"/>
    </row>
    <row r="13" spans="1:9" s="766" customFormat="1" ht="25.5">
      <c r="A13" s="561"/>
      <c r="B13" s="718" t="s">
        <v>2789</v>
      </c>
      <c r="C13" s="710" t="s">
        <v>2790</v>
      </c>
      <c r="D13" s="764"/>
      <c r="E13" s="805">
        <v>1</v>
      </c>
      <c r="F13" s="768">
        <v>1156777622</v>
      </c>
      <c r="G13" s="581"/>
      <c r="H13" s="805">
        <v>1</v>
      </c>
      <c r="I13" s="768">
        <v>1503810909</v>
      </c>
    </row>
    <row r="14" spans="1:9" s="766" customFormat="1" ht="25.5">
      <c r="A14" s="561"/>
      <c r="B14" s="718" t="s">
        <v>2791</v>
      </c>
      <c r="C14" s="710" t="s">
        <v>2792</v>
      </c>
      <c r="D14" s="764"/>
      <c r="E14" s="770" t="s">
        <v>2793</v>
      </c>
      <c r="F14" s="769">
        <v>1167726629</v>
      </c>
      <c r="G14" s="581"/>
      <c r="H14" s="770" t="s">
        <v>2794</v>
      </c>
      <c r="I14" s="769">
        <v>1284499292</v>
      </c>
    </row>
    <row r="15" spans="1:9" s="766" customFormat="1" ht="25.5">
      <c r="A15" s="561"/>
      <c r="B15" s="718"/>
      <c r="C15" s="711" t="s">
        <v>2795</v>
      </c>
      <c r="D15" s="764"/>
      <c r="E15" s="805" t="s">
        <v>2796</v>
      </c>
      <c r="F15" s="769"/>
      <c r="G15" s="581"/>
      <c r="H15" s="805" t="s">
        <v>2796</v>
      </c>
      <c r="I15" s="769"/>
    </row>
    <row r="16" spans="1:9" s="766" customFormat="1">
      <c r="A16" s="561"/>
      <c r="B16" s="746" t="s">
        <v>10</v>
      </c>
      <c r="C16" s="807" t="s">
        <v>2797</v>
      </c>
      <c r="D16" s="764"/>
      <c r="E16" s="805" t="s">
        <v>2798</v>
      </c>
      <c r="F16" s="769">
        <v>4673960350</v>
      </c>
      <c r="G16" s="581"/>
      <c r="H16" s="805"/>
      <c r="I16" s="769">
        <v>5375054403</v>
      </c>
    </row>
    <row r="17" spans="1:9" s="766" customFormat="1">
      <c r="A17" s="561"/>
      <c r="B17" s="735" t="s">
        <v>11</v>
      </c>
      <c r="C17" s="704" t="s">
        <v>2799</v>
      </c>
      <c r="D17" s="764"/>
      <c r="E17" s="564"/>
      <c r="F17" s="772">
        <v>2097548216</v>
      </c>
      <c r="G17" s="581"/>
      <c r="H17" s="564"/>
      <c r="I17" s="772">
        <v>2412180448</v>
      </c>
    </row>
    <row r="18" spans="1:9" s="766" customFormat="1" ht="25.5">
      <c r="A18" s="561"/>
      <c r="B18" s="817" t="s">
        <v>12</v>
      </c>
      <c r="C18" s="808" t="s">
        <v>2800</v>
      </c>
      <c r="D18" s="764"/>
      <c r="E18" s="712">
        <v>1</v>
      </c>
      <c r="F18" s="707">
        <v>620125411</v>
      </c>
      <c r="G18" s="581"/>
      <c r="H18" s="712">
        <v>1</v>
      </c>
      <c r="I18" s="707">
        <v>682137953</v>
      </c>
    </row>
    <row r="19" spans="1:9" s="766" customFormat="1" ht="51">
      <c r="A19" s="561"/>
      <c r="B19" s="818"/>
      <c r="C19" s="809"/>
      <c r="D19" s="764"/>
      <c r="E19" s="712" t="s">
        <v>2801</v>
      </c>
      <c r="F19" s="707"/>
      <c r="G19" s="581"/>
      <c r="H19" s="712" t="s">
        <v>2801</v>
      </c>
      <c r="I19" s="707"/>
    </row>
    <row r="20" spans="1:9" s="766" customFormat="1" ht="38.25">
      <c r="A20" s="561"/>
      <c r="B20" s="732" t="s">
        <v>2802</v>
      </c>
      <c r="C20" s="711" t="s">
        <v>2803</v>
      </c>
      <c r="D20" s="764"/>
      <c r="E20" s="564">
        <v>1</v>
      </c>
      <c r="F20" s="707">
        <v>1070403510</v>
      </c>
      <c r="G20" s="581"/>
      <c r="H20" s="564">
        <v>1</v>
      </c>
      <c r="I20" s="707">
        <v>1177443861</v>
      </c>
    </row>
    <row r="21" spans="1:9" s="766" customFormat="1" ht="25.5">
      <c r="A21" s="561"/>
      <c r="B21" s="710" t="s">
        <v>2804</v>
      </c>
      <c r="C21" s="711" t="s">
        <v>2805</v>
      </c>
      <c r="D21" s="545"/>
      <c r="E21" s="564">
        <v>1</v>
      </c>
      <c r="F21" s="707">
        <v>2344580078</v>
      </c>
      <c r="G21" s="581"/>
      <c r="H21" s="564">
        <v>1</v>
      </c>
      <c r="I21" s="707">
        <v>2930725098</v>
      </c>
    </row>
    <row r="22" spans="1:9" s="766" customFormat="1" ht="25.5">
      <c r="A22" s="561"/>
      <c r="B22" s="766" t="s">
        <v>2806</v>
      </c>
      <c r="C22" s="808" t="s">
        <v>2807</v>
      </c>
      <c r="D22" s="545"/>
      <c r="E22" s="545"/>
      <c r="F22" s="768">
        <v>6078322944</v>
      </c>
      <c r="G22" s="581"/>
      <c r="H22" s="545"/>
      <c r="I22" s="768">
        <v>7293987533</v>
      </c>
    </row>
    <row r="23" spans="1:9" s="766" customFormat="1" ht="25.5">
      <c r="A23" s="561"/>
      <c r="B23" s="767" t="s">
        <v>2808</v>
      </c>
      <c r="C23" s="808" t="s">
        <v>2809</v>
      </c>
      <c r="D23" s="545"/>
      <c r="E23" s="564">
        <v>1</v>
      </c>
      <c r="F23" s="776"/>
      <c r="G23" s="581"/>
      <c r="H23" s="564">
        <v>1</v>
      </c>
      <c r="I23" s="776"/>
    </row>
    <row r="24" spans="1:9" s="766" customFormat="1" ht="25.5">
      <c r="A24" s="561"/>
      <c r="B24" s="735"/>
      <c r="C24" s="809" t="s">
        <v>2810</v>
      </c>
      <c r="D24" s="764"/>
      <c r="E24" s="775" t="s">
        <v>2810</v>
      </c>
      <c r="F24" s="776">
        <v>393035719</v>
      </c>
      <c r="G24" s="581"/>
      <c r="H24" s="775" t="s">
        <v>2810</v>
      </c>
      <c r="I24" s="776">
        <v>432339291</v>
      </c>
    </row>
    <row r="25" spans="1:9" s="766" customFormat="1" ht="25.5">
      <c r="A25" s="561"/>
      <c r="B25" s="818"/>
      <c r="C25" s="704" t="s">
        <v>2811</v>
      </c>
      <c r="D25" s="764"/>
      <c r="E25" s="777" t="s">
        <v>2811</v>
      </c>
      <c r="F25" s="707"/>
      <c r="G25" s="581"/>
      <c r="H25" s="777" t="s">
        <v>2811</v>
      </c>
      <c r="I25" s="707"/>
    </row>
    <row r="26" spans="1:9" s="766" customFormat="1" ht="38.25">
      <c r="A26" s="561"/>
      <c r="B26" s="739"/>
      <c r="C26" s="740" t="s">
        <v>2812</v>
      </c>
      <c r="D26" s="764"/>
      <c r="E26" s="545" t="s">
        <v>2812</v>
      </c>
      <c r="F26" s="768"/>
      <c r="G26" s="581"/>
      <c r="H26" s="545" t="s">
        <v>2812</v>
      </c>
      <c r="I26" s="768"/>
    </row>
    <row r="27" spans="1:9" s="766" customFormat="1" ht="25.5">
      <c r="A27" s="561"/>
      <c r="B27" s="741" t="s">
        <v>2813</v>
      </c>
      <c r="C27" s="710" t="s">
        <v>2814</v>
      </c>
      <c r="D27" s="555"/>
      <c r="E27" s="545" t="s">
        <v>2815</v>
      </c>
      <c r="F27" s="776">
        <v>4050989008</v>
      </c>
      <c r="G27" s="581"/>
      <c r="H27" s="545" t="s">
        <v>2815</v>
      </c>
      <c r="I27" s="776">
        <v>4456087908</v>
      </c>
    </row>
    <row r="28" spans="1:9" s="766" customFormat="1" ht="25.5">
      <c r="A28" s="561"/>
      <c r="B28" s="746" t="s">
        <v>2816</v>
      </c>
      <c r="C28" s="711" t="s">
        <v>2817</v>
      </c>
      <c r="D28" s="764"/>
      <c r="E28" s="564">
        <v>1</v>
      </c>
      <c r="F28" s="707">
        <v>1996500000</v>
      </c>
      <c r="G28" s="581"/>
      <c r="H28" s="564">
        <v>1</v>
      </c>
      <c r="I28" s="707">
        <v>2196150000</v>
      </c>
    </row>
    <row r="29" spans="1:9" s="766" customFormat="1">
      <c r="A29" s="561"/>
      <c r="B29" s="746"/>
      <c r="C29" s="711"/>
      <c r="D29" s="555"/>
      <c r="E29" s="545"/>
      <c r="F29" s="768"/>
      <c r="G29" s="581"/>
      <c r="H29" s="545"/>
      <c r="I29" s="768"/>
    </row>
    <row r="30" spans="1:9" s="763" customFormat="1" ht="38.25">
      <c r="A30" s="422">
        <v>2</v>
      </c>
      <c r="B30" s="781" t="s">
        <v>15</v>
      </c>
      <c r="C30" s="782" t="s">
        <v>1198</v>
      </c>
      <c r="D30" s="779"/>
      <c r="E30" s="779">
        <v>0.85</v>
      </c>
      <c r="F30" s="528">
        <f>SUM(F31:F37)</f>
        <v>11847649616</v>
      </c>
      <c r="G30" s="762"/>
      <c r="H30" s="779">
        <v>0.9</v>
      </c>
      <c r="I30" s="528">
        <f>SUM(I31:I37)</f>
        <v>13778907139</v>
      </c>
    </row>
    <row r="31" spans="1:9" s="766" customFormat="1">
      <c r="A31" s="561"/>
      <c r="B31" s="732" t="s">
        <v>2818</v>
      </c>
      <c r="C31" s="711" t="s">
        <v>2819</v>
      </c>
      <c r="D31" s="764"/>
      <c r="E31" s="564" t="s">
        <v>2820</v>
      </c>
      <c r="F31" s="707">
        <v>1074404602</v>
      </c>
      <c r="G31" s="581"/>
      <c r="H31" s="564" t="s">
        <v>2820</v>
      </c>
      <c r="I31" s="707">
        <v>1181845063</v>
      </c>
    </row>
    <row r="32" spans="1:9" s="766" customFormat="1">
      <c r="A32" s="561"/>
      <c r="B32" s="732" t="s">
        <v>1383</v>
      </c>
      <c r="C32" s="711" t="s">
        <v>16</v>
      </c>
      <c r="D32" s="555"/>
      <c r="E32" s="545" t="s">
        <v>2821</v>
      </c>
      <c r="F32" s="768">
        <v>2061532980</v>
      </c>
      <c r="G32" s="581"/>
      <c r="H32" s="545" t="s">
        <v>2821</v>
      </c>
      <c r="I32" s="768">
        <v>2679992874</v>
      </c>
    </row>
    <row r="33" spans="1:9" s="766" customFormat="1" ht="25.5">
      <c r="A33" s="561"/>
      <c r="B33" s="817" t="s">
        <v>2822</v>
      </c>
      <c r="C33" s="808" t="s">
        <v>2823</v>
      </c>
      <c r="D33" s="555"/>
      <c r="E33" s="564" t="s">
        <v>2824</v>
      </c>
      <c r="F33" s="750">
        <v>6683719296</v>
      </c>
      <c r="G33" s="581"/>
      <c r="H33" s="564" t="s">
        <v>2824</v>
      </c>
      <c r="I33" s="750">
        <v>7686277190</v>
      </c>
    </row>
    <row r="34" spans="1:9" s="766" customFormat="1">
      <c r="A34" s="561"/>
      <c r="B34" s="818"/>
      <c r="C34" s="809"/>
      <c r="D34" s="764"/>
      <c r="E34" s="564" t="s">
        <v>2825</v>
      </c>
      <c r="F34" s="707"/>
      <c r="G34" s="581"/>
      <c r="H34" s="564" t="s">
        <v>2826</v>
      </c>
      <c r="I34" s="707"/>
    </row>
    <row r="35" spans="1:9" s="766" customFormat="1">
      <c r="A35" s="561"/>
      <c r="B35" s="732"/>
      <c r="C35" s="710"/>
      <c r="D35" s="764"/>
      <c r="E35" s="545" t="s">
        <v>2827</v>
      </c>
      <c r="F35" s="707"/>
      <c r="G35" s="581"/>
      <c r="H35" s="545" t="s">
        <v>2828</v>
      </c>
      <c r="I35" s="707"/>
    </row>
    <row r="36" spans="1:9" s="766" customFormat="1" ht="25.5">
      <c r="A36" s="561"/>
      <c r="B36" s="577" t="s">
        <v>2829</v>
      </c>
      <c r="C36" s="710" t="s">
        <v>2830</v>
      </c>
      <c r="D36" s="558"/>
      <c r="E36" s="564">
        <v>1</v>
      </c>
      <c r="F36" s="707">
        <v>1438293188</v>
      </c>
      <c r="G36" s="581"/>
      <c r="H36" s="564">
        <v>1</v>
      </c>
      <c r="I36" s="707">
        <v>1582122507</v>
      </c>
    </row>
    <row r="37" spans="1:9" s="766" customFormat="1" ht="38.25">
      <c r="A37" s="561"/>
      <c r="B37" s="735" t="s">
        <v>2831</v>
      </c>
      <c r="C37" s="810" t="s">
        <v>2832</v>
      </c>
      <c r="D37" s="561"/>
      <c r="E37" s="805">
        <v>1</v>
      </c>
      <c r="F37" s="772">
        <v>589699550</v>
      </c>
      <c r="G37" s="581"/>
      <c r="H37" s="805">
        <v>1</v>
      </c>
      <c r="I37" s="772">
        <v>648669505</v>
      </c>
    </row>
    <row r="38" spans="1:9" s="766" customFormat="1">
      <c r="A38" s="561"/>
      <c r="B38" s="735"/>
      <c r="C38" s="810"/>
      <c r="D38" s="764"/>
      <c r="E38" s="805"/>
      <c r="F38" s="772"/>
      <c r="G38" s="581"/>
      <c r="H38" s="805"/>
      <c r="I38" s="772"/>
    </row>
    <row r="39" spans="1:9" s="763" customFormat="1" ht="38.25">
      <c r="A39" s="422">
        <v>3</v>
      </c>
      <c r="B39" s="552" t="s">
        <v>486</v>
      </c>
      <c r="C39" s="759" t="s">
        <v>2833</v>
      </c>
      <c r="D39" s="790"/>
      <c r="E39" s="697">
        <v>1</v>
      </c>
      <c r="F39" s="698">
        <f>SUM(F40)</f>
        <v>358574344</v>
      </c>
      <c r="G39" s="762"/>
      <c r="H39" s="697">
        <v>1</v>
      </c>
      <c r="I39" s="698">
        <f>SUM(I40)</f>
        <v>376503061</v>
      </c>
    </row>
    <row r="40" spans="1:9" s="766" customFormat="1">
      <c r="A40" s="561"/>
      <c r="B40" s="577" t="s">
        <v>2834</v>
      </c>
      <c r="C40" s="710" t="s">
        <v>2835</v>
      </c>
      <c r="D40" s="764"/>
      <c r="E40" s="545" t="s">
        <v>1577</v>
      </c>
      <c r="F40" s="707">
        <v>358574344</v>
      </c>
      <c r="G40" s="581"/>
      <c r="H40" s="545" t="s">
        <v>1577</v>
      </c>
      <c r="I40" s="707">
        <v>376503061</v>
      </c>
    </row>
    <row r="41" spans="1:9" s="766" customFormat="1">
      <c r="A41" s="561"/>
      <c r="B41" s="577"/>
      <c r="C41" s="710"/>
      <c r="D41" s="764"/>
      <c r="E41" s="545"/>
      <c r="F41" s="707"/>
      <c r="G41" s="581"/>
      <c r="H41" s="545"/>
      <c r="I41" s="707"/>
    </row>
    <row r="42" spans="1:9" s="763" customFormat="1" ht="38.25">
      <c r="A42" s="422">
        <v>4</v>
      </c>
      <c r="B42" s="552" t="s">
        <v>2836</v>
      </c>
      <c r="C42" s="563" t="s">
        <v>2837</v>
      </c>
      <c r="D42" s="790"/>
      <c r="E42" s="697">
        <v>1</v>
      </c>
      <c r="F42" s="698">
        <f>SUM(F43:F47)</f>
        <v>8827785360</v>
      </c>
      <c r="G42" s="762"/>
      <c r="H42" s="697">
        <v>1</v>
      </c>
      <c r="I42" s="698">
        <f>SUM(I43:I47)</f>
        <v>9710563895</v>
      </c>
    </row>
    <row r="43" spans="1:9" s="766" customFormat="1" ht="51">
      <c r="A43" s="561"/>
      <c r="B43" s="577" t="s">
        <v>2838</v>
      </c>
      <c r="C43" s="711" t="s">
        <v>2839</v>
      </c>
      <c r="D43" s="764"/>
      <c r="E43" s="564" t="s">
        <v>2840</v>
      </c>
      <c r="F43" s="707">
        <v>832018748</v>
      </c>
      <c r="G43" s="581"/>
      <c r="H43" s="564" t="s">
        <v>2840</v>
      </c>
      <c r="I43" s="707">
        <v>915220623</v>
      </c>
    </row>
    <row r="44" spans="1:9" s="766" customFormat="1" ht="51">
      <c r="A44" s="561"/>
      <c r="B44" s="577" t="s">
        <v>2841</v>
      </c>
      <c r="C44" s="711" t="s">
        <v>2842</v>
      </c>
      <c r="D44" s="764"/>
      <c r="E44" s="545" t="s">
        <v>2843</v>
      </c>
      <c r="F44" s="707">
        <v>1142407948</v>
      </c>
      <c r="G44" s="581"/>
      <c r="H44" s="545" t="s">
        <v>2843</v>
      </c>
      <c r="I44" s="707">
        <v>1256648743</v>
      </c>
    </row>
    <row r="45" spans="1:9" s="766" customFormat="1" ht="38.25">
      <c r="A45" s="561"/>
      <c r="B45" s="577" t="s">
        <v>2844</v>
      </c>
      <c r="C45" s="711" t="s">
        <v>2837</v>
      </c>
      <c r="D45" s="564"/>
      <c r="E45" s="564">
        <v>0.8</v>
      </c>
      <c r="F45" s="707">
        <v>6263331954</v>
      </c>
      <c r="G45" s="581"/>
      <c r="H45" s="564">
        <v>0.85</v>
      </c>
      <c r="I45" s="707">
        <v>6889665149</v>
      </c>
    </row>
    <row r="46" spans="1:9" s="766" customFormat="1" ht="38.25">
      <c r="A46" s="561"/>
      <c r="B46" s="577" t="s">
        <v>2845</v>
      </c>
      <c r="C46" s="710" t="s">
        <v>2846</v>
      </c>
      <c r="D46" s="564"/>
      <c r="E46" s="564">
        <v>1</v>
      </c>
      <c r="F46" s="707">
        <v>295013355</v>
      </c>
      <c r="G46" s="581"/>
      <c r="H46" s="564">
        <v>1</v>
      </c>
      <c r="I46" s="707">
        <v>324514690</v>
      </c>
    </row>
    <row r="47" spans="1:9" s="766" customFormat="1" ht="51">
      <c r="A47" s="561"/>
      <c r="B47" s="577" t="s">
        <v>2847</v>
      </c>
      <c r="C47" s="710" t="s">
        <v>2848</v>
      </c>
      <c r="D47" s="764"/>
      <c r="E47" s="564">
        <v>1</v>
      </c>
      <c r="F47" s="707">
        <v>295013355</v>
      </c>
      <c r="G47" s="581"/>
      <c r="H47" s="564">
        <v>1</v>
      </c>
      <c r="I47" s="707">
        <v>324514690</v>
      </c>
    </row>
    <row r="48" spans="1:9" s="766" customFormat="1">
      <c r="A48" s="561"/>
      <c r="B48" s="560"/>
      <c r="C48" s="560"/>
      <c r="D48" s="561"/>
      <c r="E48" s="542"/>
      <c r="F48" s="543"/>
      <c r="G48" s="581"/>
      <c r="H48" s="542"/>
      <c r="I48" s="543"/>
    </row>
    <row r="49" spans="1:9">
      <c r="A49" s="2096" t="s">
        <v>9</v>
      </c>
      <c r="B49" s="2096"/>
      <c r="C49" s="2096"/>
      <c r="D49" s="2096"/>
      <c r="E49" s="2096"/>
      <c r="F49" s="590">
        <f>SUM(F8+F30+F39+F42)</f>
        <v>57057120947</v>
      </c>
      <c r="G49" s="591" t="s">
        <v>244</v>
      </c>
      <c r="H49" s="592"/>
      <c r="I49" s="590">
        <f>SUM(I8+I30+I39+I42)</f>
        <v>66045647989</v>
      </c>
    </row>
    <row r="50" spans="1:9">
      <c r="F50" s="789"/>
    </row>
  </sheetData>
  <mergeCells count="7">
    <mergeCell ref="G3:G4"/>
    <mergeCell ref="H3:I3"/>
    <mergeCell ref="A49:E49"/>
    <mergeCell ref="A3:A4"/>
    <mergeCell ref="B3:B4"/>
    <mergeCell ref="C3:C4"/>
    <mergeCell ref="D3:F3"/>
  </mergeCells>
  <pageMargins left="0.78740157480314965" right="0.78740157480314965" top="0.98425196850393704" bottom="0.78740157480314965" header="0.31496062992125984" footer="0.31496062992125984"/>
  <pageSetup paperSize="10000" scale="65" orientation="landscape" horizontalDpi="4294967292" verticalDpi="0" r:id="rId1"/>
  <headerFooter>
    <oddFooter>&amp;L&amp;"-,Bold"&amp;12&amp;K03-024&amp;N RKPD Prov. Jambi Tahun 2019</odd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DBB2CC-E82D-4318-9C84-A70EC5E410C9}">
  <sheetPr>
    <tabColor rgb="FF00B050"/>
  </sheetPr>
  <dimension ref="A1:I54"/>
  <sheetViews>
    <sheetView topLeftCell="A28" zoomScale="80" zoomScaleNormal="80" workbookViewId="0">
      <selection activeCell="B29" sqref="B29"/>
    </sheetView>
  </sheetViews>
  <sheetFormatPr defaultColWidth="8.85546875" defaultRowHeight="12.75"/>
  <cols>
    <col min="1" max="1" width="6.28515625" style="514" customWidth="1"/>
    <col min="2" max="2" width="48.7109375" style="514" customWidth="1"/>
    <col min="3" max="3" width="37.85546875" style="514" customWidth="1"/>
    <col min="4" max="4" width="18.7109375" style="514" customWidth="1"/>
    <col min="5" max="5" width="18.7109375" style="515" customWidth="1"/>
    <col min="6" max="6" width="26.7109375" style="514" customWidth="1"/>
    <col min="7" max="7" width="20.7109375" style="514" customWidth="1"/>
    <col min="8" max="8" width="18.7109375" style="514" customWidth="1"/>
    <col min="9" max="9" width="26.7109375" style="514" customWidth="1"/>
    <col min="10" max="16384" width="8.85546875" style="514"/>
  </cols>
  <sheetData>
    <row r="1" spans="1:9">
      <c r="A1" s="513" t="s">
        <v>718</v>
      </c>
      <c r="B1" s="513"/>
      <c r="C1" s="513"/>
    </row>
    <row r="3" spans="1:9">
      <c r="A3" s="2096" t="s">
        <v>0</v>
      </c>
      <c r="B3" s="2097" t="s">
        <v>1</v>
      </c>
      <c r="C3" s="2097" t="s">
        <v>2</v>
      </c>
      <c r="D3" s="2096" t="s">
        <v>1866</v>
      </c>
      <c r="E3" s="2096"/>
      <c r="F3" s="2096"/>
      <c r="G3" s="2097" t="s">
        <v>6</v>
      </c>
      <c r="H3" s="2097" t="s">
        <v>606</v>
      </c>
      <c r="I3" s="2097"/>
    </row>
    <row r="4" spans="1:9" ht="25.5">
      <c r="A4" s="2096"/>
      <c r="B4" s="2097"/>
      <c r="C4" s="2097"/>
      <c r="D4" s="421" t="s">
        <v>3</v>
      </c>
      <c r="E4" s="422" t="s">
        <v>4</v>
      </c>
      <c r="F4" s="422" t="s">
        <v>5</v>
      </c>
      <c r="G4" s="2097"/>
      <c r="H4" s="422" t="s">
        <v>4</v>
      </c>
      <c r="I4" s="422" t="s">
        <v>5</v>
      </c>
    </row>
    <row r="5" spans="1:9">
      <c r="A5" s="516">
        <v>1</v>
      </c>
      <c r="B5" s="516">
        <v>2</v>
      </c>
      <c r="C5" s="516">
        <v>3</v>
      </c>
      <c r="D5" s="516">
        <v>4</v>
      </c>
      <c r="E5" s="516">
        <v>5</v>
      </c>
      <c r="F5" s="516">
        <v>6</v>
      </c>
      <c r="G5" s="516">
        <v>7</v>
      </c>
      <c r="H5" s="516">
        <v>8</v>
      </c>
      <c r="I5" s="516">
        <v>9</v>
      </c>
    </row>
    <row r="6" spans="1:9">
      <c r="A6" s="517"/>
      <c r="B6" s="517"/>
      <c r="C6" s="517"/>
      <c r="D6" s="517"/>
      <c r="E6" s="518"/>
      <c r="F6" s="517"/>
      <c r="G6" s="517"/>
      <c r="H6" s="517"/>
      <c r="I6" s="517"/>
    </row>
    <row r="7" spans="1:9">
      <c r="A7" s="519" t="s">
        <v>2633</v>
      </c>
      <c r="B7" s="520"/>
      <c r="C7" s="520"/>
      <c r="D7" s="520"/>
      <c r="E7" s="521"/>
      <c r="F7" s="520"/>
      <c r="G7" s="520"/>
      <c r="H7" s="520"/>
      <c r="I7" s="520"/>
    </row>
    <row r="8" spans="1:9" s="700" customFormat="1">
      <c r="A8" s="421"/>
      <c r="B8" s="695"/>
      <c r="C8" s="563"/>
      <c r="D8" s="696"/>
      <c r="E8" s="697"/>
      <c r="F8" s="698"/>
      <c r="G8" s="699"/>
      <c r="H8" s="697"/>
      <c r="I8" s="698"/>
    </row>
    <row r="9" spans="1:9" s="763" customFormat="1" ht="25.5">
      <c r="A9" s="422">
        <v>1</v>
      </c>
      <c r="B9" s="701" t="s">
        <v>7</v>
      </c>
      <c r="C9" s="563" t="s">
        <v>166</v>
      </c>
      <c r="D9" s="761" t="s">
        <v>8</v>
      </c>
      <c r="E9" s="697">
        <v>1</v>
      </c>
      <c r="F9" s="698">
        <f>SUM(F10:F17)</f>
        <v>23641782896</v>
      </c>
      <c r="G9" s="762"/>
      <c r="H9" s="697">
        <v>1</v>
      </c>
      <c r="I9" s="698">
        <f>SUM(I10:I17)</f>
        <v>23641782896</v>
      </c>
    </row>
    <row r="10" spans="1:9" s="766" customFormat="1" ht="25.5">
      <c r="A10" s="561"/>
      <c r="B10" s="735" t="s">
        <v>1364</v>
      </c>
      <c r="C10" s="704" t="s">
        <v>1236</v>
      </c>
      <c r="D10" s="764"/>
      <c r="E10" s="765" t="s">
        <v>171</v>
      </c>
      <c r="F10" s="707">
        <v>6198400000</v>
      </c>
      <c r="G10" s="581"/>
      <c r="H10" s="765" t="s">
        <v>171</v>
      </c>
      <c r="I10" s="707">
        <v>6198400000</v>
      </c>
    </row>
    <row r="11" spans="1:9" s="766" customFormat="1">
      <c r="A11" s="561"/>
      <c r="B11" s="710" t="s">
        <v>10</v>
      </c>
      <c r="C11" s="711" t="s">
        <v>2634</v>
      </c>
      <c r="D11" s="764"/>
      <c r="E11" s="712" t="s">
        <v>2635</v>
      </c>
      <c r="F11" s="707">
        <v>846755800</v>
      </c>
      <c r="G11" s="581"/>
      <c r="H11" s="712" t="s">
        <v>2636</v>
      </c>
      <c r="I11" s="707">
        <v>846755800</v>
      </c>
    </row>
    <row r="12" spans="1:9" s="766" customFormat="1">
      <c r="A12" s="561"/>
      <c r="B12" s="767" t="s">
        <v>384</v>
      </c>
      <c r="C12" s="711" t="s">
        <v>1241</v>
      </c>
      <c r="D12" s="764"/>
      <c r="E12" s="712" t="s">
        <v>2637</v>
      </c>
      <c r="F12" s="768">
        <v>672707750</v>
      </c>
      <c r="G12" s="581"/>
      <c r="H12" s="712" t="s">
        <v>2638</v>
      </c>
      <c r="I12" s="768">
        <v>672707750</v>
      </c>
    </row>
    <row r="13" spans="1:9" s="766" customFormat="1">
      <c r="A13" s="561"/>
      <c r="B13" s="718" t="s">
        <v>11</v>
      </c>
      <c r="C13" s="710" t="s">
        <v>1239</v>
      </c>
      <c r="D13" s="764"/>
      <c r="E13" s="712" t="s">
        <v>171</v>
      </c>
      <c r="F13" s="769">
        <v>6000000000</v>
      </c>
      <c r="G13" s="581"/>
      <c r="H13" s="712" t="s">
        <v>171</v>
      </c>
      <c r="I13" s="769">
        <v>6000000000</v>
      </c>
    </row>
    <row r="14" spans="1:9" s="766" customFormat="1">
      <c r="A14" s="561"/>
      <c r="B14" s="718" t="s">
        <v>12</v>
      </c>
      <c r="C14" s="710" t="s">
        <v>182</v>
      </c>
      <c r="D14" s="764"/>
      <c r="E14" s="770" t="s">
        <v>2639</v>
      </c>
      <c r="F14" s="769">
        <v>794368630</v>
      </c>
      <c r="G14" s="581"/>
      <c r="H14" s="770" t="s">
        <v>2639</v>
      </c>
      <c r="I14" s="769">
        <v>794368630</v>
      </c>
    </row>
    <row r="15" spans="1:9" s="766" customFormat="1" ht="30.75" customHeight="1">
      <c r="A15" s="561"/>
      <c r="B15" s="718" t="s">
        <v>2165</v>
      </c>
      <c r="C15" s="710" t="s">
        <v>2640</v>
      </c>
      <c r="D15" s="764"/>
      <c r="E15" s="771" t="s">
        <v>2641</v>
      </c>
      <c r="F15" s="769">
        <v>1889490614</v>
      </c>
      <c r="G15" s="581"/>
      <c r="H15" s="771" t="s">
        <v>2642</v>
      </c>
      <c r="I15" s="769">
        <v>1889490614</v>
      </c>
    </row>
    <row r="16" spans="1:9" s="766" customFormat="1">
      <c r="A16" s="561"/>
      <c r="B16" s="746" t="s">
        <v>235</v>
      </c>
      <c r="C16" s="718" t="s">
        <v>2643</v>
      </c>
      <c r="D16" s="764"/>
      <c r="E16" s="771" t="s">
        <v>2644</v>
      </c>
      <c r="F16" s="769">
        <v>6177032202</v>
      </c>
      <c r="G16" s="581"/>
      <c r="H16" s="771" t="s">
        <v>2645</v>
      </c>
      <c r="I16" s="769">
        <v>6177032202</v>
      </c>
    </row>
    <row r="17" spans="1:9" s="766" customFormat="1" ht="25.5">
      <c r="A17" s="561"/>
      <c r="B17" s="735" t="s">
        <v>2646</v>
      </c>
      <c r="C17" s="736" t="s">
        <v>2647</v>
      </c>
      <c r="D17" s="764"/>
      <c r="E17" s="564" t="s">
        <v>2648</v>
      </c>
      <c r="F17" s="772">
        <v>1063027900</v>
      </c>
      <c r="G17" s="581"/>
      <c r="H17" s="564" t="s">
        <v>2649</v>
      </c>
      <c r="I17" s="772">
        <v>1063027900</v>
      </c>
    </row>
    <row r="18" spans="1:9" s="766" customFormat="1">
      <c r="A18" s="561"/>
      <c r="B18" s="732"/>
      <c r="C18" s="711"/>
      <c r="D18" s="764"/>
      <c r="E18" s="712"/>
      <c r="F18" s="707"/>
      <c r="G18" s="581"/>
      <c r="H18" s="712"/>
      <c r="I18" s="707"/>
    </row>
    <row r="19" spans="1:9" s="763" customFormat="1" ht="25.5">
      <c r="A19" s="422">
        <v>2</v>
      </c>
      <c r="B19" s="701" t="s">
        <v>15</v>
      </c>
      <c r="C19" s="759" t="s">
        <v>2650</v>
      </c>
      <c r="D19" s="790" t="s">
        <v>8</v>
      </c>
      <c r="E19" s="697">
        <v>1</v>
      </c>
      <c r="F19" s="698">
        <f>SUM(F20:F23)</f>
        <v>6878901500</v>
      </c>
      <c r="G19" s="762"/>
      <c r="H19" s="697">
        <v>1</v>
      </c>
      <c r="I19" s="698">
        <f>SUM(I20:I23)</f>
        <v>6878901500</v>
      </c>
    </row>
    <row r="20" spans="1:9" s="766" customFormat="1" ht="25.5">
      <c r="A20" s="561"/>
      <c r="B20" s="732" t="s">
        <v>1380</v>
      </c>
      <c r="C20" s="710" t="s">
        <v>2651</v>
      </c>
      <c r="D20" s="764"/>
      <c r="E20" s="545" t="s">
        <v>2652</v>
      </c>
      <c r="F20" s="707">
        <v>2000000000</v>
      </c>
      <c r="G20" s="581"/>
      <c r="H20" s="545" t="s">
        <v>2652</v>
      </c>
      <c r="I20" s="707">
        <v>2000000000</v>
      </c>
    </row>
    <row r="21" spans="1:9" s="766" customFormat="1">
      <c r="A21" s="561"/>
      <c r="B21" s="710" t="s">
        <v>1383</v>
      </c>
      <c r="C21" s="710" t="s">
        <v>358</v>
      </c>
      <c r="D21" s="545"/>
      <c r="E21" s="545" t="s">
        <v>2653</v>
      </c>
      <c r="F21" s="707">
        <v>3965170000</v>
      </c>
      <c r="G21" s="581"/>
      <c r="H21" s="545" t="s">
        <v>2654</v>
      </c>
      <c r="I21" s="707">
        <v>3965170000</v>
      </c>
    </row>
    <row r="22" spans="1:9" s="766" customFormat="1" ht="25.5">
      <c r="A22" s="561"/>
      <c r="B22" s="766" t="s">
        <v>1385</v>
      </c>
      <c r="C22" s="767" t="s">
        <v>208</v>
      </c>
      <c r="D22" s="545"/>
      <c r="E22" s="545" t="s">
        <v>1386</v>
      </c>
      <c r="F22" s="768">
        <v>641481500</v>
      </c>
      <c r="G22" s="581"/>
      <c r="H22" s="545" t="s">
        <v>2655</v>
      </c>
      <c r="I22" s="768">
        <v>641481500</v>
      </c>
    </row>
    <row r="23" spans="1:9" s="766" customFormat="1" ht="25.5">
      <c r="A23" s="561"/>
      <c r="B23" s="767" t="s">
        <v>618</v>
      </c>
      <c r="C23" s="746" t="s">
        <v>210</v>
      </c>
      <c r="D23" s="764"/>
      <c r="E23" s="775" t="s">
        <v>2656</v>
      </c>
      <c r="F23" s="776">
        <v>272250000</v>
      </c>
      <c r="G23" s="581"/>
      <c r="H23" s="775" t="s">
        <v>1044</v>
      </c>
      <c r="I23" s="776">
        <v>272250000</v>
      </c>
    </row>
    <row r="24" spans="1:9" s="766" customFormat="1">
      <c r="A24" s="561"/>
      <c r="B24" s="735"/>
      <c r="C24" s="736"/>
      <c r="D24" s="764"/>
      <c r="E24" s="777"/>
      <c r="F24" s="776"/>
      <c r="G24" s="581"/>
      <c r="H24" s="777"/>
      <c r="I24" s="776"/>
    </row>
    <row r="25" spans="1:9" s="763" customFormat="1">
      <c r="A25" s="422">
        <v>3</v>
      </c>
      <c r="B25" s="701" t="s">
        <v>215</v>
      </c>
      <c r="C25" s="563" t="s">
        <v>1558</v>
      </c>
      <c r="D25" s="790" t="s">
        <v>8</v>
      </c>
      <c r="E25" s="697">
        <v>1</v>
      </c>
      <c r="F25" s="698">
        <f>SUM(F26)</f>
        <v>604500000</v>
      </c>
      <c r="G25" s="762"/>
      <c r="H25" s="697">
        <v>1</v>
      </c>
      <c r="I25" s="698">
        <f>SUM(I26)</f>
        <v>604500000</v>
      </c>
    </row>
    <row r="26" spans="1:9" s="766" customFormat="1" ht="25.5">
      <c r="A26" s="561"/>
      <c r="B26" s="739" t="s">
        <v>2657</v>
      </c>
      <c r="C26" s="740" t="s">
        <v>217</v>
      </c>
      <c r="D26" s="764"/>
      <c r="E26" s="545" t="s">
        <v>2658</v>
      </c>
      <c r="F26" s="768">
        <v>604500000</v>
      </c>
      <c r="G26" s="581"/>
      <c r="H26" s="545" t="s">
        <v>2658</v>
      </c>
      <c r="I26" s="768">
        <v>604500000</v>
      </c>
    </row>
    <row r="27" spans="1:9" s="766" customFormat="1">
      <c r="A27" s="561"/>
      <c r="B27" s="741"/>
      <c r="C27" s="710"/>
      <c r="D27" s="555"/>
      <c r="E27" s="545"/>
      <c r="F27" s="776"/>
      <c r="G27" s="581"/>
      <c r="H27" s="545"/>
      <c r="I27" s="776"/>
    </row>
    <row r="28" spans="1:9" s="763" customFormat="1" ht="25.5">
      <c r="A28" s="422">
        <v>4</v>
      </c>
      <c r="B28" s="535" t="s">
        <v>2659</v>
      </c>
      <c r="C28" s="563" t="s">
        <v>2660</v>
      </c>
      <c r="D28" s="790" t="s">
        <v>8</v>
      </c>
      <c r="E28" s="697">
        <v>1</v>
      </c>
      <c r="F28" s="698">
        <f>SUM(F29)</f>
        <v>1283749500</v>
      </c>
      <c r="G28" s="762"/>
      <c r="H28" s="697">
        <v>1</v>
      </c>
      <c r="I28" s="698">
        <f>SUM(I29)</f>
        <v>2310000000</v>
      </c>
    </row>
    <row r="29" spans="1:9" s="766" customFormat="1" ht="25.5">
      <c r="A29" s="561"/>
      <c r="B29" s="746" t="s">
        <v>2661</v>
      </c>
      <c r="C29" s="711" t="s">
        <v>2662</v>
      </c>
      <c r="D29" s="555"/>
      <c r="E29" s="545" t="s">
        <v>839</v>
      </c>
      <c r="F29" s="768">
        <v>1283749500</v>
      </c>
      <c r="G29" s="581"/>
      <c r="H29" s="545" t="s">
        <v>2587</v>
      </c>
      <c r="I29" s="768">
        <v>2310000000</v>
      </c>
    </row>
    <row r="30" spans="1:9" s="766" customFormat="1">
      <c r="A30" s="561"/>
      <c r="B30" s="549"/>
      <c r="C30" s="747"/>
      <c r="D30" s="555"/>
      <c r="E30" s="555"/>
      <c r="F30" s="543"/>
      <c r="G30" s="581"/>
      <c r="H30" s="542"/>
      <c r="I30" s="543"/>
    </row>
    <row r="31" spans="1:9" s="763" customFormat="1" ht="25.5">
      <c r="A31" s="422">
        <v>5</v>
      </c>
      <c r="B31" s="701" t="s">
        <v>40</v>
      </c>
      <c r="C31" s="563" t="s">
        <v>2663</v>
      </c>
      <c r="D31" s="790" t="s">
        <v>8</v>
      </c>
      <c r="E31" s="697">
        <v>1</v>
      </c>
      <c r="F31" s="698">
        <f>SUM(F32)</f>
        <v>20000000000</v>
      </c>
      <c r="G31" s="762"/>
      <c r="H31" s="697">
        <v>1</v>
      </c>
      <c r="I31" s="698">
        <f>SUM(I32)</f>
        <v>25000000000</v>
      </c>
    </row>
    <row r="32" spans="1:9" s="766" customFormat="1" ht="38.25">
      <c r="A32" s="561"/>
      <c r="B32" s="732" t="s">
        <v>2664</v>
      </c>
      <c r="C32" s="710" t="s">
        <v>2665</v>
      </c>
      <c r="D32" s="555"/>
      <c r="E32" s="545" t="s">
        <v>2666</v>
      </c>
      <c r="F32" s="768">
        <v>20000000000</v>
      </c>
      <c r="G32" s="581"/>
      <c r="H32" s="545" t="s">
        <v>2667</v>
      </c>
      <c r="I32" s="768">
        <v>25000000000</v>
      </c>
    </row>
    <row r="33" spans="1:9" s="766" customFormat="1">
      <c r="A33" s="561"/>
      <c r="B33" s="732"/>
      <c r="C33" s="710"/>
      <c r="D33" s="555"/>
      <c r="E33" s="564"/>
      <c r="F33" s="750"/>
      <c r="G33" s="581"/>
      <c r="H33" s="564"/>
      <c r="I33" s="750"/>
    </row>
    <row r="34" spans="1:9" s="763" customFormat="1" ht="25.5">
      <c r="A34" s="422">
        <v>6</v>
      </c>
      <c r="B34" s="701" t="s">
        <v>142</v>
      </c>
      <c r="C34" s="563" t="s">
        <v>2668</v>
      </c>
      <c r="D34" s="790" t="s">
        <v>8</v>
      </c>
      <c r="E34" s="697">
        <v>1</v>
      </c>
      <c r="F34" s="698">
        <f>SUM(F35)</f>
        <v>250000000</v>
      </c>
      <c r="G34" s="762"/>
      <c r="H34" s="697">
        <v>1</v>
      </c>
      <c r="I34" s="698">
        <f>SUM(I35)</f>
        <v>300000000</v>
      </c>
    </row>
    <row r="35" spans="1:9" s="766" customFormat="1" ht="25.5">
      <c r="A35" s="561"/>
      <c r="B35" s="732" t="s">
        <v>2669</v>
      </c>
      <c r="C35" s="710" t="s">
        <v>2215</v>
      </c>
      <c r="D35" s="764"/>
      <c r="E35" s="545" t="s">
        <v>1395</v>
      </c>
      <c r="F35" s="707">
        <v>250000000</v>
      </c>
      <c r="G35" s="581"/>
      <c r="H35" s="545" t="s">
        <v>1395</v>
      </c>
      <c r="I35" s="707">
        <v>300000000</v>
      </c>
    </row>
    <row r="36" spans="1:9" s="766" customFormat="1" ht="25.5">
      <c r="A36" s="561"/>
      <c r="B36" s="577" t="s">
        <v>2670</v>
      </c>
      <c r="C36" s="710" t="s">
        <v>2671</v>
      </c>
      <c r="D36" s="558"/>
      <c r="E36" s="545" t="s">
        <v>13</v>
      </c>
      <c r="F36" s="707"/>
      <c r="G36" s="581"/>
      <c r="H36" s="545"/>
      <c r="I36" s="752"/>
    </row>
    <row r="37" spans="1:9" s="766" customFormat="1">
      <c r="A37" s="561"/>
      <c r="B37" s="735"/>
      <c r="C37" s="791"/>
      <c r="D37" s="561"/>
      <c r="E37" s="765"/>
      <c r="F37" s="772"/>
      <c r="G37" s="581"/>
      <c r="H37" s="765"/>
      <c r="I37" s="772"/>
    </row>
    <row r="38" spans="1:9" s="763" customFormat="1" ht="25.5">
      <c r="A38" s="422">
        <v>7</v>
      </c>
      <c r="B38" s="552" t="s">
        <v>2672</v>
      </c>
      <c r="C38" s="563" t="s">
        <v>2673</v>
      </c>
      <c r="D38" s="790" t="s">
        <v>8</v>
      </c>
      <c r="E38" s="697">
        <v>1</v>
      </c>
      <c r="F38" s="698">
        <f>SUM(F39)</f>
        <v>6000000000</v>
      </c>
      <c r="G38" s="762"/>
      <c r="H38" s="697">
        <v>1</v>
      </c>
      <c r="I38" s="698">
        <f>SUM(I39)</f>
        <v>6000000000</v>
      </c>
    </row>
    <row r="39" spans="1:9" s="766" customFormat="1" ht="38.25">
      <c r="A39" s="561"/>
      <c r="B39" s="577" t="s">
        <v>2220</v>
      </c>
      <c r="C39" s="710" t="s">
        <v>2674</v>
      </c>
      <c r="D39" s="764"/>
      <c r="E39" s="545" t="s">
        <v>2675</v>
      </c>
      <c r="F39" s="707">
        <v>6000000000</v>
      </c>
      <c r="G39" s="581"/>
      <c r="H39" s="545" t="s">
        <v>2675</v>
      </c>
      <c r="I39" s="707">
        <v>6000000000</v>
      </c>
    </row>
    <row r="40" spans="1:9" s="766" customFormat="1">
      <c r="A40" s="561"/>
      <c r="B40" s="577"/>
      <c r="C40" s="710"/>
      <c r="D40" s="764"/>
      <c r="E40" s="545"/>
      <c r="F40" s="707"/>
      <c r="G40" s="581"/>
      <c r="H40" s="545"/>
      <c r="I40" s="707"/>
    </row>
    <row r="41" spans="1:9" s="763" customFormat="1" ht="38.25">
      <c r="A41" s="422">
        <v>8</v>
      </c>
      <c r="B41" s="552" t="s">
        <v>2676</v>
      </c>
      <c r="C41" s="563" t="s">
        <v>2677</v>
      </c>
      <c r="D41" s="790" t="s">
        <v>8</v>
      </c>
      <c r="E41" s="697">
        <v>1</v>
      </c>
      <c r="F41" s="698">
        <f>SUM(F42:F45)</f>
        <v>47291816412</v>
      </c>
      <c r="G41" s="762"/>
      <c r="H41" s="697">
        <v>1</v>
      </c>
      <c r="I41" s="698">
        <f>SUM(I42:I45)</f>
        <v>47291816412</v>
      </c>
    </row>
    <row r="42" spans="1:9" s="766" customFormat="1">
      <c r="A42" s="561"/>
      <c r="B42" s="577" t="s">
        <v>2678</v>
      </c>
      <c r="C42" s="710" t="s">
        <v>2679</v>
      </c>
      <c r="D42" s="764"/>
      <c r="E42" s="545" t="s">
        <v>2186</v>
      </c>
      <c r="F42" s="707">
        <v>20000000000</v>
      </c>
      <c r="G42" s="581"/>
      <c r="H42" s="545" t="s">
        <v>2186</v>
      </c>
      <c r="I42" s="707">
        <v>20000000000</v>
      </c>
    </row>
    <row r="43" spans="1:9" s="766" customFormat="1" ht="25.5">
      <c r="A43" s="561"/>
      <c r="B43" s="577" t="s">
        <v>2680</v>
      </c>
      <c r="C43" s="710" t="s">
        <v>2681</v>
      </c>
      <c r="D43" s="564"/>
      <c r="E43" s="545" t="s">
        <v>13</v>
      </c>
      <c r="F43" s="707">
        <v>0</v>
      </c>
      <c r="G43" s="581"/>
      <c r="H43" s="545" t="s">
        <v>13</v>
      </c>
      <c r="I43" s="707">
        <v>0</v>
      </c>
    </row>
    <row r="44" spans="1:9" s="766" customFormat="1" ht="38.25">
      <c r="A44" s="561"/>
      <c r="B44" s="577" t="s">
        <v>2682</v>
      </c>
      <c r="C44" s="710" t="s">
        <v>2683</v>
      </c>
      <c r="D44" s="564"/>
      <c r="E44" s="564" t="s">
        <v>2684</v>
      </c>
      <c r="F44" s="707">
        <v>2291816412</v>
      </c>
      <c r="G44" s="581"/>
      <c r="H44" s="564" t="s">
        <v>2685</v>
      </c>
      <c r="I44" s="707">
        <v>2291816412</v>
      </c>
    </row>
    <row r="45" spans="1:9" s="766" customFormat="1" ht="25.5">
      <c r="A45" s="561"/>
      <c r="B45" s="577" t="s">
        <v>2686</v>
      </c>
      <c r="C45" s="710" t="s">
        <v>2687</v>
      </c>
      <c r="D45" s="764"/>
      <c r="E45" s="545" t="s">
        <v>2688</v>
      </c>
      <c r="F45" s="707">
        <v>25000000000</v>
      </c>
      <c r="G45" s="581"/>
      <c r="H45" s="545" t="s">
        <v>2688</v>
      </c>
      <c r="I45" s="707">
        <v>25000000000</v>
      </c>
    </row>
    <row r="46" spans="1:9" s="766" customFormat="1">
      <c r="A46" s="561"/>
      <c r="B46" s="577"/>
      <c r="C46" s="710"/>
      <c r="D46" s="764"/>
      <c r="E46" s="545"/>
      <c r="F46" s="707"/>
      <c r="G46" s="581"/>
      <c r="H46" s="545"/>
      <c r="I46" s="707"/>
    </row>
    <row r="47" spans="1:9" s="763" customFormat="1" ht="38.25">
      <c r="A47" s="422">
        <v>9</v>
      </c>
      <c r="B47" s="552" t="s">
        <v>2689</v>
      </c>
      <c r="C47" s="563" t="s">
        <v>2690</v>
      </c>
      <c r="D47" s="790" t="s">
        <v>8</v>
      </c>
      <c r="E47" s="697">
        <v>1</v>
      </c>
      <c r="F47" s="698">
        <f>SUM(F48)</f>
        <v>6000000000</v>
      </c>
      <c r="G47" s="762"/>
      <c r="H47" s="697">
        <v>1</v>
      </c>
      <c r="I47" s="698">
        <f>SUM(I48)</f>
        <v>6000000000</v>
      </c>
    </row>
    <row r="48" spans="1:9" s="766" customFormat="1">
      <c r="A48" s="561"/>
      <c r="B48" s="577" t="s">
        <v>2691</v>
      </c>
      <c r="C48" s="710" t="s">
        <v>2692</v>
      </c>
      <c r="D48" s="764"/>
      <c r="E48" s="545" t="s">
        <v>1063</v>
      </c>
      <c r="F48" s="707">
        <v>6000000000</v>
      </c>
      <c r="G48" s="581"/>
      <c r="H48" s="545" t="s">
        <v>1063</v>
      </c>
      <c r="I48" s="707">
        <v>6000000000</v>
      </c>
    </row>
    <row r="49" spans="1:9" s="766" customFormat="1">
      <c r="A49" s="561"/>
      <c r="B49" s="577"/>
      <c r="C49" s="710"/>
      <c r="D49" s="764"/>
      <c r="E49" s="545"/>
      <c r="F49" s="707"/>
      <c r="G49" s="581"/>
      <c r="H49" s="545"/>
      <c r="I49" s="707"/>
    </row>
    <row r="50" spans="1:9" s="763" customFormat="1" ht="25.5">
      <c r="A50" s="422">
        <v>10</v>
      </c>
      <c r="B50" s="552" t="s">
        <v>2693</v>
      </c>
      <c r="C50" s="563" t="s">
        <v>2694</v>
      </c>
      <c r="D50" s="790" t="s">
        <v>8</v>
      </c>
      <c r="E50" s="697">
        <v>1</v>
      </c>
      <c r="F50" s="698">
        <f>SUM(F51)</f>
        <v>125000000000</v>
      </c>
      <c r="G50" s="762"/>
      <c r="H50" s="697">
        <v>1</v>
      </c>
      <c r="I50" s="698">
        <f>SUM(I51)</f>
        <v>130000000000</v>
      </c>
    </row>
    <row r="51" spans="1:9" s="766" customFormat="1" ht="25.5">
      <c r="A51" s="561"/>
      <c r="B51" s="577" t="s">
        <v>2249</v>
      </c>
      <c r="C51" s="711" t="s">
        <v>2695</v>
      </c>
      <c r="D51" s="564"/>
      <c r="E51" s="564">
        <v>1</v>
      </c>
      <c r="F51" s="707">
        <v>125000000000</v>
      </c>
      <c r="G51" s="581"/>
      <c r="H51" s="564">
        <v>1</v>
      </c>
      <c r="I51" s="707">
        <v>130000000000</v>
      </c>
    </row>
    <row r="52" spans="1:9" s="766" customFormat="1">
      <c r="A52" s="561"/>
      <c r="B52" s="560"/>
      <c r="C52" s="560"/>
      <c r="D52" s="561"/>
      <c r="E52" s="542"/>
      <c r="F52" s="543"/>
      <c r="G52" s="581"/>
      <c r="H52" s="542"/>
      <c r="I52" s="543"/>
    </row>
    <row r="53" spans="1:9">
      <c r="A53" s="2096" t="s">
        <v>9</v>
      </c>
      <c r="B53" s="2096"/>
      <c r="C53" s="2096"/>
      <c r="D53" s="2096"/>
      <c r="E53" s="2096"/>
      <c r="F53" s="590">
        <f>SUM(F9+F19+F25+F28+F31+F34+F38+F41+F47+F50)</f>
        <v>236950750308</v>
      </c>
      <c r="G53" s="591" t="s">
        <v>244</v>
      </c>
      <c r="H53" s="592"/>
      <c r="I53" s="590">
        <f>SUM(I9+I19+I25+I28+I31+I34+I38+I41+I47+I50)</f>
        <v>248027000808</v>
      </c>
    </row>
    <row r="54" spans="1:9">
      <c r="F54" s="789"/>
    </row>
  </sheetData>
  <mergeCells count="7">
    <mergeCell ref="G3:G4"/>
    <mergeCell ref="H3:I3"/>
    <mergeCell ref="A53:E53"/>
    <mergeCell ref="A3:A4"/>
    <mergeCell ref="B3:B4"/>
    <mergeCell ref="C3:C4"/>
    <mergeCell ref="D3:F3"/>
  </mergeCells>
  <pageMargins left="0.78740157480314965" right="0.78740157480314965" top="0.98425196850393704" bottom="0.78740157480314965" header="0.31496062992125984" footer="0.31496062992125984"/>
  <pageSetup paperSize="10000" scale="65" orientation="landscape" horizontalDpi="4294967292" verticalDpi="0" r:id="rId1"/>
  <headerFooter>
    <oddFooter>&amp;L&amp;"-,Bold"&amp;12&amp;K03-024&amp;N RKPD Prov. Jambi Tahun 2019</odd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046F7D-42C4-4D8D-AA50-5C94BBB4EF4D}">
  <sheetPr>
    <tabColor rgb="FF00B050"/>
  </sheetPr>
  <dimension ref="A1:I86"/>
  <sheetViews>
    <sheetView workbookViewId="0">
      <selection activeCell="A3" sqref="A3:F81"/>
    </sheetView>
  </sheetViews>
  <sheetFormatPr defaultColWidth="8.85546875" defaultRowHeight="12.75"/>
  <cols>
    <col min="1" max="1" width="6.28515625" style="425" customWidth="1"/>
    <col min="2" max="2" width="48.7109375" style="425" customWidth="1"/>
    <col min="3" max="3" width="37.85546875" style="425" customWidth="1"/>
    <col min="4" max="4" width="18.7109375" style="425" customWidth="1"/>
    <col min="5" max="5" width="18.7109375" style="16" customWidth="1"/>
    <col min="6" max="6" width="26.7109375" style="13" customWidth="1"/>
    <col min="7" max="7" width="20.7109375" style="13" customWidth="1"/>
    <col min="8" max="8" width="18.7109375" style="13" customWidth="1"/>
    <col min="9" max="9" width="26.7109375" style="13" customWidth="1"/>
    <col min="10" max="16384" width="8.85546875" style="425"/>
  </cols>
  <sheetData>
    <row r="1" spans="1:9" ht="15.75">
      <c r="A1" s="593" t="s">
        <v>718</v>
      </c>
      <c r="B1" s="593"/>
      <c r="C1" s="593"/>
    </row>
    <row r="3" spans="1:9" ht="12.75" customHeight="1">
      <c r="A3" s="2152" t="s">
        <v>0</v>
      </c>
      <c r="B3" s="2154" t="s">
        <v>1</v>
      </c>
      <c r="C3" s="2154" t="s">
        <v>2</v>
      </c>
      <c r="D3" s="2156" t="s">
        <v>1866</v>
      </c>
      <c r="E3" s="2157"/>
      <c r="F3" s="2158"/>
      <c r="G3" s="2084" t="s">
        <v>6</v>
      </c>
      <c r="H3" s="2084" t="s">
        <v>606</v>
      </c>
      <c r="I3" s="2084"/>
    </row>
    <row r="4" spans="1:9">
      <c r="A4" s="2153"/>
      <c r="B4" s="2155"/>
      <c r="C4" s="2155"/>
      <c r="D4" s="421" t="s">
        <v>3</v>
      </c>
      <c r="E4" s="53" t="s">
        <v>4</v>
      </c>
      <c r="F4" s="53" t="s">
        <v>5</v>
      </c>
      <c r="G4" s="2084"/>
      <c r="H4" s="53" t="s">
        <v>4</v>
      </c>
      <c r="I4" s="53" t="s">
        <v>5</v>
      </c>
    </row>
    <row r="5" spans="1:9" s="13" customFormat="1">
      <c r="A5" s="280">
        <v>1</v>
      </c>
      <c r="B5" s="280">
        <v>2</v>
      </c>
      <c r="C5" s="280">
        <v>3</v>
      </c>
      <c r="D5" s="280">
        <v>4</v>
      </c>
      <c r="E5" s="280">
        <v>5</v>
      </c>
      <c r="F5" s="280">
        <v>6</v>
      </c>
      <c r="G5" s="280">
        <v>7</v>
      </c>
      <c r="H5" s="280">
        <v>8</v>
      </c>
      <c r="I5" s="280">
        <v>9</v>
      </c>
    </row>
    <row r="6" spans="1:9" s="13" customFormat="1">
      <c r="A6" s="6"/>
      <c r="B6" s="6"/>
      <c r="C6" s="6"/>
      <c r="D6" s="6"/>
      <c r="E6" s="7"/>
      <c r="F6" s="6"/>
      <c r="G6" s="6"/>
      <c r="H6" s="6"/>
      <c r="I6" s="6"/>
    </row>
    <row r="7" spans="1:9" s="13" customFormat="1">
      <c r="A7" s="38" t="s">
        <v>2148</v>
      </c>
      <c r="B7" s="36"/>
      <c r="C7" s="36"/>
      <c r="D7" s="36"/>
      <c r="E7" s="37"/>
      <c r="F7" s="36"/>
      <c r="G7" s="36"/>
      <c r="H7" s="36"/>
      <c r="I7" s="36"/>
    </row>
    <row r="8" spans="1:9" s="599" customFormat="1" ht="13.5">
      <c r="A8" s="54">
        <v>1</v>
      </c>
      <c r="B8" s="594" t="s">
        <v>7</v>
      </c>
      <c r="C8" s="595" t="s">
        <v>166</v>
      </c>
      <c r="D8" s="595" t="s">
        <v>2149</v>
      </c>
      <c r="E8" s="596">
        <v>1</v>
      </c>
      <c r="F8" s="597">
        <f>F9+F11+F13+F15+F17+F19+F21+F23+F25+F27+F29</f>
        <v>5180000000</v>
      </c>
      <c r="G8" s="598"/>
      <c r="H8" s="596">
        <v>1</v>
      </c>
      <c r="I8" s="597">
        <f>I9+I11+I13+I15+I17+I19+I21+I23+I25+I27+I29</f>
        <v>5698000000</v>
      </c>
    </row>
    <row r="9" spans="1:9" s="13" customFormat="1" ht="13.5">
      <c r="A9" s="54"/>
      <c r="B9" s="600" t="s">
        <v>234</v>
      </c>
      <c r="C9" s="601" t="s">
        <v>344</v>
      </c>
      <c r="D9" s="595"/>
      <c r="E9" s="602" t="s">
        <v>2150</v>
      </c>
      <c r="F9" s="603">
        <v>8000000</v>
      </c>
      <c r="G9" s="10"/>
      <c r="H9" s="602" t="s">
        <v>2151</v>
      </c>
      <c r="I9" s="604">
        <f>'[1]Renja 2019'!T11</f>
        <v>8800000</v>
      </c>
    </row>
    <row r="10" spans="1:9" s="13" customFormat="1" ht="13.5">
      <c r="A10" s="54"/>
      <c r="B10" s="600"/>
      <c r="C10" s="601"/>
      <c r="D10" s="605"/>
      <c r="E10" s="602"/>
      <c r="F10" s="603"/>
      <c r="G10" s="10"/>
      <c r="H10" s="606"/>
      <c r="I10" s="604"/>
    </row>
    <row r="11" spans="1:9" s="13" customFormat="1" ht="13.5">
      <c r="A11" s="7"/>
      <c r="B11" s="600" t="s">
        <v>2152</v>
      </c>
      <c r="C11" s="601" t="s">
        <v>170</v>
      </c>
      <c r="D11" s="607"/>
      <c r="E11" s="606" t="s">
        <v>171</v>
      </c>
      <c r="F11" s="603">
        <v>600000000</v>
      </c>
      <c r="G11" s="10"/>
      <c r="H11" s="606" t="s">
        <v>171</v>
      </c>
      <c r="I11" s="608">
        <f>'[1]Renja 2019'!T13</f>
        <v>660000000</v>
      </c>
    </row>
    <row r="12" spans="1:9" s="13" customFormat="1" ht="13.5">
      <c r="A12" s="7"/>
      <c r="B12" s="600"/>
      <c r="C12" s="601"/>
      <c r="D12" s="607"/>
      <c r="E12" s="606"/>
      <c r="F12" s="603"/>
      <c r="G12" s="10"/>
      <c r="H12" s="606"/>
      <c r="I12" s="608"/>
    </row>
    <row r="13" spans="1:9" s="13" customFormat="1" ht="13.5">
      <c r="A13" s="7"/>
      <c r="B13" s="600" t="s">
        <v>10</v>
      </c>
      <c r="C13" s="601" t="s">
        <v>2153</v>
      </c>
      <c r="D13" s="607"/>
      <c r="E13" s="606" t="s">
        <v>2154</v>
      </c>
      <c r="F13" s="609">
        <v>250000000</v>
      </c>
      <c r="G13" s="10"/>
      <c r="H13" s="606" t="s">
        <v>2154</v>
      </c>
      <c r="I13" s="608">
        <f>'[1]Renja 2019'!T15</f>
        <v>275000000</v>
      </c>
    </row>
    <row r="14" spans="1:9" s="13" customFormat="1" ht="13.5">
      <c r="A14" s="7"/>
      <c r="B14" s="600"/>
      <c r="C14" s="601"/>
      <c r="D14" s="607"/>
      <c r="E14" s="606"/>
      <c r="F14" s="609"/>
      <c r="G14" s="10"/>
      <c r="H14" s="606"/>
      <c r="I14" s="608"/>
    </row>
    <row r="15" spans="1:9" s="13" customFormat="1" ht="13.5">
      <c r="A15" s="7"/>
      <c r="B15" s="600" t="s">
        <v>11</v>
      </c>
      <c r="C15" s="610" t="s">
        <v>2155</v>
      </c>
      <c r="D15" s="611"/>
      <c r="E15" s="612" t="s">
        <v>171</v>
      </c>
      <c r="F15" s="609">
        <v>850000000</v>
      </c>
      <c r="G15" s="10"/>
      <c r="H15" s="612" t="s">
        <v>171</v>
      </c>
      <c r="I15" s="608">
        <f>'[1]Renja 2019'!T17</f>
        <v>935000000</v>
      </c>
    </row>
    <row r="16" spans="1:9" s="13" customFormat="1" ht="13.5">
      <c r="A16" s="7"/>
      <c r="B16" s="600"/>
      <c r="C16" s="610"/>
      <c r="D16" s="611"/>
      <c r="E16" s="612"/>
      <c r="F16" s="609"/>
      <c r="G16" s="10"/>
      <c r="H16" s="612"/>
      <c r="I16" s="608"/>
    </row>
    <row r="17" spans="1:9" s="13" customFormat="1" ht="13.5">
      <c r="A17" s="7"/>
      <c r="B17" s="600" t="s">
        <v>384</v>
      </c>
      <c r="C17" s="601" t="s">
        <v>2156</v>
      </c>
      <c r="D17" s="607"/>
      <c r="E17" s="602" t="s">
        <v>2157</v>
      </c>
      <c r="F17" s="609">
        <v>500000000</v>
      </c>
      <c r="G17" s="10"/>
      <c r="H17" s="602" t="s">
        <v>2158</v>
      </c>
      <c r="I17" s="608">
        <f>'[1]Renja 2019'!T19</f>
        <v>550000000</v>
      </c>
    </row>
    <row r="18" spans="1:9" s="13" customFormat="1" ht="13.5">
      <c r="A18" s="7"/>
      <c r="B18" s="600"/>
      <c r="C18" s="601"/>
      <c r="D18" s="607"/>
      <c r="E18" s="602"/>
      <c r="F18" s="609"/>
      <c r="G18" s="10"/>
      <c r="H18" s="602"/>
      <c r="I18" s="608"/>
    </row>
    <row r="19" spans="1:9" s="13" customFormat="1" ht="13.5">
      <c r="A19" s="7"/>
      <c r="B19" s="600" t="s">
        <v>12</v>
      </c>
      <c r="C19" s="601" t="s">
        <v>182</v>
      </c>
      <c r="D19" s="607"/>
      <c r="E19" s="602" t="s">
        <v>2159</v>
      </c>
      <c r="F19" s="609">
        <v>580000000</v>
      </c>
      <c r="G19" s="10"/>
      <c r="H19" s="602" t="s">
        <v>2160</v>
      </c>
      <c r="I19" s="608">
        <f>'[1]Renja 2019'!T21</f>
        <v>638000000</v>
      </c>
    </row>
    <row r="20" spans="1:9" s="13" customFormat="1" ht="13.5">
      <c r="A20" s="7"/>
      <c r="B20" s="600"/>
      <c r="C20" s="601"/>
      <c r="D20" s="607"/>
      <c r="E20" s="602"/>
      <c r="F20" s="609"/>
      <c r="G20" s="10"/>
      <c r="H20" s="602"/>
      <c r="I20" s="608"/>
    </row>
    <row r="21" spans="1:9" s="13" customFormat="1" ht="13.5">
      <c r="A21" s="7"/>
      <c r="B21" s="600" t="s">
        <v>2161</v>
      </c>
      <c r="C21" s="601" t="s">
        <v>2162</v>
      </c>
      <c r="D21" s="607"/>
      <c r="E21" s="602" t="s">
        <v>2163</v>
      </c>
      <c r="F21" s="609">
        <v>80000000</v>
      </c>
      <c r="G21" s="10"/>
      <c r="H21" s="602" t="s">
        <v>2164</v>
      </c>
      <c r="I21" s="608">
        <f>'[1]Renja 2019'!T23</f>
        <v>88000000</v>
      </c>
    </row>
    <row r="22" spans="1:9" s="13" customFormat="1" ht="13.5">
      <c r="A22" s="7"/>
      <c r="B22" s="600"/>
      <c r="C22" s="601"/>
      <c r="D22" s="607"/>
      <c r="E22" s="602"/>
      <c r="F22" s="609"/>
      <c r="G22" s="10"/>
      <c r="H22" s="602"/>
      <c r="I22" s="608"/>
    </row>
    <row r="23" spans="1:9" s="13" customFormat="1" ht="13.5">
      <c r="A23" s="7"/>
      <c r="B23" s="600" t="s">
        <v>2165</v>
      </c>
      <c r="C23" s="601" t="s">
        <v>2166</v>
      </c>
      <c r="D23" s="607"/>
      <c r="E23" s="602" t="s">
        <v>2167</v>
      </c>
      <c r="F23" s="609">
        <v>1400000000</v>
      </c>
      <c r="G23" s="10"/>
      <c r="H23" s="602" t="s">
        <v>2168</v>
      </c>
      <c r="I23" s="608">
        <f>'[1]Renja 2019'!T25</f>
        <v>1540000000</v>
      </c>
    </row>
    <row r="24" spans="1:9" s="13" customFormat="1" ht="13.5">
      <c r="A24" s="7"/>
      <c r="B24" s="600"/>
      <c r="C24" s="601"/>
      <c r="D24" s="607"/>
      <c r="E24" s="602"/>
      <c r="F24" s="609"/>
      <c r="G24" s="10"/>
      <c r="H24" s="602"/>
      <c r="I24" s="608"/>
    </row>
    <row r="25" spans="1:9" s="13" customFormat="1" ht="13.5">
      <c r="A25" s="7"/>
      <c r="B25" s="600" t="s">
        <v>2169</v>
      </c>
      <c r="C25" s="601" t="s">
        <v>2170</v>
      </c>
      <c r="D25" s="607"/>
      <c r="E25" s="602" t="s">
        <v>2171</v>
      </c>
      <c r="F25" s="609">
        <v>250000000</v>
      </c>
      <c r="G25" s="10"/>
      <c r="H25" s="602" t="s">
        <v>2172</v>
      </c>
      <c r="I25" s="608">
        <f>'[1]Renja 2019'!T27</f>
        <v>275000000</v>
      </c>
    </row>
    <row r="26" spans="1:9" s="13" customFormat="1" ht="13.5">
      <c r="A26" s="7"/>
      <c r="B26" s="600"/>
      <c r="C26" s="601"/>
      <c r="D26" s="607"/>
      <c r="E26" s="602"/>
      <c r="F26" s="609"/>
      <c r="G26" s="10"/>
      <c r="H26" s="602"/>
      <c r="I26" s="608"/>
    </row>
    <row r="27" spans="1:9" s="13" customFormat="1" ht="13.5">
      <c r="A27" s="7"/>
      <c r="B27" s="600" t="s">
        <v>190</v>
      </c>
      <c r="C27" s="601" t="s">
        <v>2173</v>
      </c>
      <c r="D27" s="613"/>
      <c r="E27" s="614" t="s">
        <v>2174</v>
      </c>
      <c r="F27" s="609">
        <v>62000000</v>
      </c>
      <c r="G27" s="10"/>
      <c r="H27" s="602" t="s">
        <v>2175</v>
      </c>
      <c r="I27" s="608">
        <f>'[1]Renja 2019'!T29</f>
        <v>68200000</v>
      </c>
    </row>
    <row r="28" spans="1:9" s="13" customFormat="1" ht="13.5">
      <c r="A28" s="7"/>
      <c r="B28" s="600"/>
      <c r="C28" s="601"/>
      <c r="D28" s="613"/>
      <c r="E28" s="602"/>
      <c r="F28" s="609"/>
      <c r="G28" s="10"/>
      <c r="H28" s="602"/>
      <c r="I28" s="608"/>
    </row>
    <row r="29" spans="1:9" s="13" customFormat="1" ht="13.5">
      <c r="A29" s="7"/>
      <c r="B29" s="615" t="s">
        <v>2176</v>
      </c>
      <c r="C29" s="601" t="s">
        <v>194</v>
      </c>
      <c r="D29" s="613"/>
      <c r="E29" s="602" t="s">
        <v>2177</v>
      </c>
      <c r="F29" s="609">
        <v>600000000</v>
      </c>
      <c r="G29" s="10"/>
      <c r="H29" s="449" t="s">
        <v>2178</v>
      </c>
      <c r="I29" s="608">
        <f>'[1]Renja 2019'!T31</f>
        <v>660000000</v>
      </c>
    </row>
    <row r="30" spans="1:9" s="13" customFormat="1">
      <c r="A30" s="7"/>
      <c r="B30" s="616"/>
      <c r="C30" s="617"/>
      <c r="D30" s="613"/>
      <c r="E30" s="613"/>
      <c r="F30" s="618"/>
      <c r="G30" s="10"/>
      <c r="H30" s="449"/>
      <c r="I30" s="608"/>
    </row>
    <row r="31" spans="1:9" s="13" customFormat="1" ht="13.5">
      <c r="A31" s="7">
        <v>2</v>
      </c>
      <c r="B31" s="594" t="s">
        <v>15</v>
      </c>
      <c r="C31" s="610" t="s">
        <v>2179</v>
      </c>
      <c r="D31" s="613"/>
      <c r="E31" s="596">
        <v>0.96</v>
      </c>
      <c r="F31" s="619">
        <f>F32+F34+F36+F38</f>
        <v>2915000000</v>
      </c>
      <c r="G31" s="10"/>
      <c r="H31" s="596">
        <v>0.96</v>
      </c>
      <c r="I31" s="619">
        <f>I32+I34+I36+I38</f>
        <v>3206500000</v>
      </c>
    </row>
    <row r="32" spans="1:9" s="13" customFormat="1" ht="13.5">
      <c r="A32" s="7"/>
      <c r="B32" s="600" t="s">
        <v>1380</v>
      </c>
      <c r="C32" s="601" t="s">
        <v>2180</v>
      </c>
      <c r="D32" s="613"/>
      <c r="E32" s="606" t="s">
        <v>1466</v>
      </c>
      <c r="F32" s="609">
        <v>60000000</v>
      </c>
      <c r="G32" s="10"/>
      <c r="H32" s="606" t="s">
        <v>352</v>
      </c>
      <c r="I32" s="620">
        <v>66000000</v>
      </c>
    </row>
    <row r="33" spans="1:9" s="13" customFormat="1" ht="13.5">
      <c r="A33" s="7"/>
      <c r="B33" s="600"/>
      <c r="C33" s="601"/>
      <c r="D33" s="613"/>
      <c r="E33" s="606"/>
      <c r="F33" s="609"/>
      <c r="G33" s="10"/>
      <c r="H33" s="606"/>
      <c r="I33" s="620"/>
    </row>
    <row r="34" spans="1:9" s="13" customFormat="1" ht="13.5">
      <c r="A34" s="7"/>
      <c r="B34" s="600" t="s">
        <v>2181</v>
      </c>
      <c r="C34" s="601" t="s">
        <v>2182</v>
      </c>
      <c r="D34" s="607"/>
      <c r="E34" s="606" t="s">
        <v>2183</v>
      </c>
      <c r="F34" s="609">
        <v>1800000000</v>
      </c>
      <c r="G34" s="10"/>
      <c r="H34" s="606" t="s">
        <v>2183</v>
      </c>
      <c r="I34" s="620">
        <v>1980000000</v>
      </c>
    </row>
    <row r="35" spans="1:9" s="13" customFormat="1" ht="13.5">
      <c r="A35" s="7"/>
      <c r="B35" s="600"/>
      <c r="C35" s="601"/>
      <c r="D35" s="621"/>
      <c r="E35" s="606"/>
      <c r="F35" s="609"/>
      <c r="G35" s="10"/>
      <c r="H35" s="606"/>
      <c r="I35" s="620"/>
    </row>
    <row r="36" spans="1:9" s="13" customFormat="1" ht="13.5">
      <c r="A36" s="7"/>
      <c r="B36" s="600" t="s">
        <v>432</v>
      </c>
      <c r="C36" s="610" t="s">
        <v>2184</v>
      </c>
      <c r="D36" s="621"/>
      <c r="E36" s="602" t="s">
        <v>2185</v>
      </c>
      <c r="F36" s="609">
        <v>1000000000</v>
      </c>
      <c r="G36" s="10"/>
      <c r="H36" s="602" t="s">
        <v>2186</v>
      </c>
      <c r="I36" s="620">
        <v>1100000000</v>
      </c>
    </row>
    <row r="37" spans="1:9" s="13" customFormat="1" ht="13.5">
      <c r="A37" s="7"/>
      <c r="B37" s="600"/>
      <c r="C37" s="610"/>
      <c r="D37" s="7"/>
      <c r="E37" s="602"/>
      <c r="F37" s="609"/>
      <c r="G37" s="10"/>
      <c r="H37" s="602"/>
      <c r="I37" s="620"/>
    </row>
    <row r="38" spans="1:9" s="13" customFormat="1" ht="13.5">
      <c r="A38" s="7"/>
      <c r="B38" s="600" t="s">
        <v>2187</v>
      </c>
      <c r="C38" s="610" t="s">
        <v>2188</v>
      </c>
      <c r="D38" s="607"/>
      <c r="E38" s="602" t="s">
        <v>360</v>
      </c>
      <c r="F38" s="609">
        <v>55000000</v>
      </c>
      <c r="G38" s="10"/>
      <c r="H38" s="602" t="s">
        <v>360</v>
      </c>
      <c r="I38" s="620">
        <v>60500000</v>
      </c>
    </row>
    <row r="39" spans="1:9" s="13" customFormat="1">
      <c r="A39" s="7"/>
      <c r="B39" s="622"/>
      <c r="C39" s="623"/>
      <c r="D39" s="624"/>
      <c r="E39" s="624"/>
      <c r="F39" s="608"/>
      <c r="G39" s="10"/>
      <c r="H39" s="449"/>
      <c r="I39" s="608"/>
    </row>
    <row r="40" spans="1:9" s="13" customFormat="1" ht="13.5">
      <c r="A40" s="7">
        <v>3</v>
      </c>
      <c r="B40" s="594" t="s">
        <v>215</v>
      </c>
      <c r="C40" s="625" t="s">
        <v>1558</v>
      </c>
      <c r="D40" s="626"/>
      <c r="E40" s="596">
        <v>0.99</v>
      </c>
      <c r="F40" s="619">
        <f>F41</f>
        <v>207000000</v>
      </c>
      <c r="G40" s="10"/>
      <c r="H40" s="596">
        <v>0.99</v>
      </c>
      <c r="I40" s="627">
        <f>'[1]Renja 2019'!T42</f>
        <v>227700000</v>
      </c>
    </row>
    <row r="41" spans="1:9" s="13" customFormat="1" ht="13.5">
      <c r="A41" s="54"/>
      <c r="B41" s="600" t="s">
        <v>2189</v>
      </c>
      <c r="C41" s="601" t="s">
        <v>2190</v>
      </c>
      <c r="D41" s="607"/>
      <c r="E41" s="602" t="s">
        <v>2191</v>
      </c>
      <c r="F41" s="609">
        <v>207000000</v>
      </c>
      <c r="G41" s="10"/>
      <c r="H41" s="602" t="s">
        <v>2192</v>
      </c>
      <c r="I41" s="628">
        <f>'[1]Renja 2019'!T43</f>
        <v>227700000</v>
      </c>
    </row>
    <row r="42" spans="1:9" s="13" customFormat="1">
      <c r="A42" s="54"/>
      <c r="B42" s="629"/>
      <c r="C42" s="630"/>
      <c r="D42" s="607"/>
      <c r="E42" s="607"/>
      <c r="F42" s="631"/>
      <c r="G42" s="10"/>
      <c r="H42" s="437"/>
      <c r="I42" s="604"/>
    </row>
    <row r="43" spans="1:9" s="13" customFormat="1" ht="13.5">
      <c r="A43" s="54">
        <v>4</v>
      </c>
      <c r="B43" s="594" t="s">
        <v>2193</v>
      </c>
      <c r="C43" s="632" t="s">
        <v>2194</v>
      </c>
      <c r="D43" s="607"/>
      <c r="E43" s="596">
        <v>0.9</v>
      </c>
      <c r="F43" s="633">
        <f>F44</f>
        <v>450000000</v>
      </c>
      <c r="G43" s="10"/>
      <c r="H43" s="596">
        <v>0.95</v>
      </c>
      <c r="I43" s="634">
        <v>495000000</v>
      </c>
    </row>
    <row r="44" spans="1:9" s="13" customFormat="1" ht="13.5">
      <c r="A44" s="7"/>
      <c r="B44" s="600" t="s">
        <v>2195</v>
      </c>
      <c r="C44" s="601" t="s">
        <v>366</v>
      </c>
      <c r="D44" s="607"/>
      <c r="E44" s="602" t="s">
        <v>839</v>
      </c>
      <c r="F44" s="609">
        <v>450000000</v>
      </c>
      <c r="G44" s="10"/>
      <c r="H44" s="602" t="s">
        <v>2196</v>
      </c>
      <c r="I44" s="620">
        <v>495000000</v>
      </c>
    </row>
    <row r="45" spans="1:9" s="13" customFormat="1">
      <c r="A45" s="7"/>
      <c r="B45" s="630"/>
      <c r="C45" s="630"/>
      <c r="D45" s="607"/>
      <c r="E45" s="611"/>
      <c r="F45" s="631"/>
      <c r="G45" s="10"/>
      <c r="H45" s="449"/>
      <c r="I45" s="608"/>
    </row>
    <row r="46" spans="1:9" s="13" customFormat="1" ht="40.5">
      <c r="A46" s="7">
        <v>5</v>
      </c>
      <c r="B46" s="635" t="s">
        <v>40</v>
      </c>
      <c r="C46" s="636" t="s">
        <v>2197</v>
      </c>
      <c r="D46" s="607"/>
      <c r="E46" s="596">
        <v>0.9</v>
      </c>
      <c r="F46" s="637">
        <f>F48</f>
        <v>4400000000</v>
      </c>
      <c r="G46" s="10"/>
      <c r="H46" s="596">
        <v>0.8</v>
      </c>
      <c r="I46" s="638">
        <v>4840000000</v>
      </c>
    </row>
    <row r="47" spans="1:9" s="13" customFormat="1" ht="13.5">
      <c r="A47" s="7"/>
      <c r="B47" s="630"/>
      <c r="C47" s="639" t="s">
        <v>2198</v>
      </c>
      <c r="D47" s="607"/>
      <c r="E47" s="640"/>
      <c r="F47" s="641"/>
      <c r="G47" s="10"/>
      <c r="H47" s="640"/>
      <c r="I47" s="642"/>
    </row>
    <row r="48" spans="1:9" s="13" customFormat="1" ht="13.5">
      <c r="A48" s="7"/>
      <c r="B48" s="600" t="s">
        <v>2199</v>
      </c>
      <c r="C48" s="601" t="s">
        <v>2200</v>
      </c>
      <c r="D48" s="607"/>
      <c r="E48" s="614" t="s">
        <v>2201</v>
      </c>
      <c r="F48" s="609">
        <v>4400000000</v>
      </c>
      <c r="G48" s="10"/>
      <c r="H48" s="614" t="s">
        <v>2201</v>
      </c>
      <c r="I48" s="620">
        <v>4840000000</v>
      </c>
    </row>
    <row r="49" spans="1:9" s="13" customFormat="1">
      <c r="A49" s="7"/>
      <c r="B49" s="630"/>
      <c r="C49" s="630"/>
      <c r="D49" s="607"/>
      <c r="E49" s="611"/>
      <c r="F49" s="631"/>
      <c r="G49" s="10"/>
      <c r="H49" s="449"/>
      <c r="I49" s="608"/>
    </row>
    <row r="50" spans="1:9" s="13" customFormat="1" ht="13.5">
      <c r="A50" s="7">
        <v>6</v>
      </c>
      <c r="B50" s="594" t="s">
        <v>17</v>
      </c>
      <c r="C50" s="643" t="s">
        <v>2202</v>
      </c>
      <c r="D50" s="607"/>
      <c r="E50" s="596">
        <v>1</v>
      </c>
      <c r="F50" s="644">
        <f>F51</f>
        <v>200000000</v>
      </c>
      <c r="G50" s="10"/>
      <c r="H50" s="596">
        <v>1</v>
      </c>
      <c r="I50" s="644">
        <f>I51</f>
        <v>220000000</v>
      </c>
    </row>
    <row r="51" spans="1:9" s="13" customFormat="1" ht="13.5">
      <c r="A51" s="7"/>
      <c r="B51" s="600" t="s">
        <v>2203</v>
      </c>
      <c r="C51" s="601" t="s">
        <v>2204</v>
      </c>
      <c r="D51" s="607"/>
      <c r="E51" s="645" t="s">
        <v>2205</v>
      </c>
      <c r="F51" s="609">
        <v>200000000</v>
      </c>
      <c r="G51" s="10"/>
      <c r="H51" s="645" t="s">
        <v>2205</v>
      </c>
      <c r="I51" s="609">
        <v>220000000</v>
      </c>
    </row>
    <row r="52" spans="1:9" s="13" customFormat="1">
      <c r="A52" s="7"/>
      <c r="B52" s="630"/>
      <c r="C52" s="646"/>
      <c r="D52" s="607"/>
      <c r="E52" s="607"/>
      <c r="F52" s="647"/>
      <c r="G52" s="10"/>
      <c r="H52" s="449"/>
      <c r="I52" s="608"/>
    </row>
    <row r="53" spans="1:9" s="13" customFormat="1" ht="27">
      <c r="A53" s="7">
        <v>7</v>
      </c>
      <c r="B53" s="594" t="s">
        <v>105</v>
      </c>
      <c r="C53" s="643" t="s">
        <v>2206</v>
      </c>
      <c r="D53" s="607"/>
      <c r="E53" s="648" t="s">
        <v>1376</v>
      </c>
      <c r="F53" s="619">
        <f>F54</f>
        <v>3000000000</v>
      </c>
      <c r="G53" s="10"/>
      <c r="H53" s="648" t="s">
        <v>1376</v>
      </c>
      <c r="I53" s="608">
        <v>3300000000</v>
      </c>
    </row>
    <row r="54" spans="1:9" s="13" customFormat="1" ht="13.5">
      <c r="A54" s="7"/>
      <c r="B54" s="649" t="s">
        <v>2207</v>
      </c>
      <c r="C54" s="610" t="s">
        <v>2208</v>
      </c>
      <c r="D54" s="7"/>
      <c r="E54" s="650" t="s">
        <v>1376</v>
      </c>
      <c r="F54" s="651">
        <v>3000000000</v>
      </c>
      <c r="G54" s="10"/>
      <c r="H54" s="650" t="s">
        <v>1376</v>
      </c>
      <c r="I54" s="608">
        <v>3300000000</v>
      </c>
    </row>
    <row r="55" spans="1:9" s="13" customFormat="1">
      <c r="A55" s="7"/>
      <c r="B55" s="622"/>
      <c r="C55" s="646"/>
      <c r="D55" s="652"/>
      <c r="E55" s="652"/>
      <c r="F55" s="653"/>
      <c r="G55" s="10"/>
      <c r="H55" s="449"/>
      <c r="I55" s="608"/>
    </row>
    <row r="56" spans="1:9" s="13" customFormat="1" ht="27">
      <c r="A56" s="7">
        <v>8</v>
      </c>
      <c r="B56" s="594" t="s">
        <v>111</v>
      </c>
      <c r="C56" s="654" t="s">
        <v>2209</v>
      </c>
      <c r="D56" s="624"/>
      <c r="E56" s="596">
        <v>0.85</v>
      </c>
      <c r="F56" s="644">
        <f>F57</f>
        <v>300000000</v>
      </c>
      <c r="G56" s="10"/>
      <c r="H56" s="596">
        <v>0.89</v>
      </c>
      <c r="I56" s="608">
        <v>330000000</v>
      </c>
    </row>
    <row r="57" spans="1:9" s="13" customFormat="1" ht="13.5">
      <c r="A57" s="7"/>
      <c r="B57" s="600" t="s">
        <v>2210</v>
      </c>
      <c r="C57" s="601" t="s">
        <v>2211</v>
      </c>
      <c r="D57" s="607"/>
      <c r="E57" s="655" t="s">
        <v>2212</v>
      </c>
      <c r="F57" s="656">
        <v>300000000</v>
      </c>
      <c r="G57" s="10"/>
      <c r="H57" s="655" t="s">
        <v>2212</v>
      </c>
      <c r="I57" s="608">
        <v>330000000</v>
      </c>
    </row>
    <row r="58" spans="1:9" s="13" customFormat="1">
      <c r="A58" s="7"/>
      <c r="B58" s="630"/>
      <c r="C58" s="657"/>
      <c r="D58" s="624"/>
      <c r="E58" s="624"/>
      <c r="F58" s="658"/>
      <c r="G58" s="10"/>
      <c r="H58" s="449"/>
      <c r="I58" s="608"/>
    </row>
    <row r="59" spans="1:9" s="13" customFormat="1" ht="13.5">
      <c r="A59" s="54">
        <v>9</v>
      </c>
      <c r="B59" s="594" t="s">
        <v>142</v>
      </c>
      <c r="C59" s="643" t="s">
        <v>2213</v>
      </c>
      <c r="D59" s="624"/>
      <c r="E59" s="648" t="s">
        <v>2214</v>
      </c>
      <c r="F59" s="644">
        <f>F60</f>
        <v>70000000</v>
      </c>
      <c r="G59" s="9"/>
      <c r="H59" s="648" t="s">
        <v>2214</v>
      </c>
      <c r="I59" s="604">
        <v>77000000</v>
      </c>
    </row>
    <row r="60" spans="1:9" s="13" customFormat="1" ht="13.5">
      <c r="A60" s="54"/>
      <c r="B60" s="600" t="s">
        <v>143</v>
      </c>
      <c r="C60" s="601" t="s">
        <v>2215</v>
      </c>
      <c r="D60" s="607"/>
      <c r="E60" s="606" t="s">
        <v>2216</v>
      </c>
      <c r="F60" s="659">
        <v>70000000</v>
      </c>
      <c r="G60" s="9"/>
      <c r="H60" s="606" t="s">
        <v>2217</v>
      </c>
      <c r="I60" s="604">
        <v>77000000</v>
      </c>
    </row>
    <row r="61" spans="1:9" s="13" customFormat="1">
      <c r="A61" s="7"/>
      <c r="B61" s="630"/>
      <c r="C61" s="660"/>
      <c r="D61" s="607"/>
      <c r="E61" s="607"/>
      <c r="F61" s="658"/>
      <c r="G61" s="10"/>
      <c r="H61" s="449"/>
      <c r="I61" s="608"/>
    </row>
    <row r="62" spans="1:9" s="13" customFormat="1" ht="27">
      <c r="A62" s="7">
        <v>10</v>
      </c>
      <c r="B62" s="594" t="s">
        <v>2218</v>
      </c>
      <c r="C62" s="643" t="s">
        <v>2219</v>
      </c>
      <c r="D62" s="607"/>
      <c r="E62" s="596">
        <v>1</v>
      </c>
      <c r="F62" s="619">
        <f>F63</f>
        <v>3500000000</v>
      </c>
      <c r="G62" s="10"/>
      <c r="H62" s="596">
        <v>1</v>
      </c>
      <c r="I62" s="661">
        <v>4000000000</v>
      </c>
    </row>
    <row r="63" spans="1:9" s="13" customFormat="1" ht="13.5">
      <c r="A63" s="7"/>
      <c r="B63" s="600" t="s">
        <v>2220</v>
      </c>
      <c r="C63" s="601" t="s">
        <v>2221</v>
      </c>
      <c r="D63" s="607"/>
      <c r="E63" s="602" t="s">
        <v>2222</v>
      </c>
      <c r="F63" s="651">
        <v>3500000000</v>
      </c>
      <c r="G63" s="10"/>
      <c r="H63" s="602" t="s">
        <v>2223</v>
      </c>
      <c r="I63" s="620">
        <v>4000000000</v>
      </c>
    </row>
    <row r="64" spans="1:9" s="13" customFormat="1" ht="13.5">
      <c r="A64" s="7"/>
      <c r="B64" s="630"/>
      <c r="C64" s="610" t="s">
        <v>2224</v>
      </c>
      <c r="D64" s="607"/>
      <c r="E64" s="607"/>
      <c r="F64" s="658"/>
      <c r="G64" s="10"/>
      <c r="H64" s="449"/>
      <c r="I64" s="608"/>
    </row>
    <row r="65" spans="1:9" s="13" customFormat="1" ht="13.5">
      <c r="A65" s="7"/>
      <c r="B65" s="662"/>
      <c r="C65" s="610"/>
      <c r="D65" s="607"/>
      <c r="E65" s="607"/>
      <c r="F65" s="658"/>
      <c r="G65" s="10"/>
      <c r="H65" s="449"/>
      <c r="I65" s="608"/>
    </row>
    <row r="66" spans="1:9" s="13" customFormat="1" ht="13.5">
      <c r="A66" s="7">
        <v>11</v>
      </c>
      <c r="B66" s="594" t="s">
        <v>2225</v>
      </c>
      <c r="C66" s="610" t="s">
        <v>2226</v>
      </c>
      <c r="D66" s="607"/>
      <c r="E66" s="596">
        <v>0.95</v>
      </c>
      <c r="F66" s="619">
        <f>SUM(F67:F73)</f>
        <v>6750000000</v>
      </c>
      <c r="G66" s="10"/>
      <c r="H66" s="596">
        <v>0.95</v>
      </c>
      <c r="I66" s="619">
        <f>SUM(I67:I73)</f>
        <v>7425000000</v>
      </c>
    </row>
    <row r="67" spans="1:9" s="13" customFormat="1" ht="13.5">
      <c r="A67" s="7"/>
      <c r="B67" s="600" t="s">
        <v>2227</v>
      </c>
      <c r="C67" s="601" t="s">
        <v>2228</v>
      </c>
      <c r="D67" s="607"/>
      <c r="E67" s="606" t="s">
        <v>2229</v>
      </c>
      <c r="F67" s="609">
        <v>2700000000</v>
      </c>
      <c r="G67" s="10"/>
      <c r="H67" s="606" t="s">
        <v>429</v>
      </c>
      <c r="I67" s="608">
        <v>2970000000</v>
      </c>
    </row>
    <row r="68" spans="1:9" s="13" customFormat="1">
      <c r="A68" s="7"/>
      <c r="B68" s="630"/>
      <c r="C68" s="663"/>
      <c r="D68" s="607"/>
      <c r="E68" s="607"/>
      <c r="F68" s="658"/>
      <c r="G68" s="10"/>
      <c r="H68" s="449"/>
      <c r="I68" s="608"/>
    </row>
    <row r="69" spans="1:9" s="13" customFormat="1" ht="13.5">
      <c r="A69" s="7"/>
      <c r="B69" s="600" t="s">
        <v>2230</v>
      </c>
      <c r="C69" s="601" t="s">
        <v>2231</v>
      </c>
      <c r="D69" s="7"/>
      <c r="E69" s="606" t="s">
        <v>2229</v>
      </c>
      <c r="F69" s="609">
        <v>2500000000</v>
      </c>
      <c r="G69" s="10"/>
      <c r="H69" s="606" t="s">
        <v>2229</v>
      </c>
      <c r="I69" s="608">
        <v>2750000000</v>
      </c>
    </row>
    <row r="70" spans="1:9" s="13" customFormat="1" ht="13.5">
      <c r="A70" s="54"/>
      <c r="B70" s="600"/>
      <c r="C70" s="601"/>
      <c r="D70" s="664"/>
      <c r="E70" s="606"/>
      <c r="F70" s="609"/>
      <c r="G70" s="10"/>
      <c r="H70" s="606"/>
      <c r="I70" s="608"/>
    </row>
    <row r="71" spans="1:9" s="13" customFormat="1" ht="13.5">
      <c r="A71" s="7"/>
      <c r="B71" s="600" t="s">
        <v>2232</v>
      </c>
      <c r="C71" s="601" t="s">
        <v>2233</v>
      </c>
      <c r="D71" s="624"/>
      <c r="E71" s="606" t="s">
        <v>1466</v>
      </c>
      <c r="F71" s="609">
        <v>750000000</v>
      </c>
      <c r="G71" s="10"/>
      <c r="H71" s="606" t="s">
        <v>1466</v>
      </c>
      <c r="I71" s="608">
        <v>825000000</v>
      </c>
    </row>
    <row r="72" spans="1:9" s="13" customFormat="1" ht="13.5">
      <c r="A72" s="7"/>
      <c r="B72" s="600"/>
      <c r="C72" s="601"/>
      <c r="D72" s="607"/>
      <c r="E72" s="606"/>
      <c r="F72" s="609"/>
      <c r="G72" s="10"/>
      <c r="H72" s="449"/>
      <c r="I72" s="608"/>
    </row>
    <row r="73" spans="1:9" s="13" customFormat="1" ht="13.5">
      <c r="A73" s="54"/>
      <c r="B73" s="600" t="s">
        <v>2234</v>
      </c>
      <c r="C73" s="601" t="s">
        <v>2235</v>
      </c>
      <c r="D73" s="607"/>
      <c r="E73" s="602" t="s">
        <v>2236</v>
      </c>
      <c r="F73" s="609">
        <v>800000000</v>
      </c>
      <c r="G73" s="10"/>
      <c r="H73" s="602" t="s">
        <v>2237</v>
      </c>
      <c r="I73" s="608">
        <v>880000000</v>
      </c>
    </row>
    <row r="74" spans="1:9" s="2" customFormat="1">
      <c r="A74" s="54"/>
      <c r="B74" s="630"/>
      <c r="C74" s="665"/>
      <c r="D74" s="607"/>
      <c r="E74" s="607"/>
      <c r="F74" s="666"/>
      <c r="G74" s="9"/>
      <c r="H74" s="437"/>
      <c r="I74" s="604"/>
    </row>
    <row r="75" spans="1:9" s="13" customFormat="1" ht="13.5">
      <c r="A75" s="7">
        <v>12</v>
      </c>
      <c r="B75" s="594" t="s">
        <v>2238</v>
      </c>
      <c r="C75" s="667" t="s">
        <v>2239</v>
      </c>
      <c r="D75" s="607"/>
      <c r="E75" s="596">
        <v>0.98</v>
      </c>
      <c r="F75" s="619">
        <f>F76+F78</f>
        <v>393000000</v>
      </c>
      <c r="G75" s="10"/>
      <c r="H75" s="596">
        <v>0.98</v>
      </c>
      <c r="I75" s="619">
        <f>I76+I78</f>
        <v>432300000</v>
      </c>
    </row>
    <row r="76" spans="1:9" s="13" customFormat="1" ht="13.5">
      <c r="A76" s="7"/>
      <c r="B76" s="600" t="s">
        <v>2240</v>
      </c>
      <c r="C76" s="610" t="s">
        <v>2241</v>
      </c>
      <c r="D76" s="607"/>
      <c r="E76" s="612" t="s">
        <v>2242</v>
      </c>
      <c r="F76" s="609">
        <v>93000000</v>
      </c>
      <c r="G76" s="10"/>
      <c r="H76" s="612" t="s">
        <v>2242</v>
      </c>
      <c r="I76" s="608">
        <v>102300000</v>
      </c>
    </row>
    <row r="77" spans="1:9" s="13" customFormat="1" ht="13.5">
      <c r="A77" s="7"/>
      <c r="B77" s="600"/>
      <c r="C77" s="610"/>
      <c r="D77" s="607"/>
      <c r="E77" s="612"/>
      <c r="F77" s="609"/>
      <c r="G77" s="10"/>
      <c r="H77" s="612"/>
      <c r="I77" s="608"/>
    </row>
    <row r="78" spans="1:9" s="13" customFormat="1" ht="13.5">
      <c r="A78" s="7"/>
      <c r="B78" s="600" t="s">
        <v>2243</v>
      </c>
      <c r="C78" s="610" t="s">
        <v>2244</v>
      </c>
      <c r="D78" s="607"/>
      <c r="E78" s="602" t="s">
        <v>2245</v>
      </c>
      <c r="F78" s="609">
        <v>300000000</v>
      </c>
      <c r="G78" s="10"/>
      <c r="H78" s="602" t="s">
        <v>2246</v>
      </c>
      <c r="I78" s="608">
        <v>330000000</v>
      </c>
    </row>
    <row r="79" spans="1:9" s="13" customFormat="1">
      <c r="A79" s="7"/>
      <c r="B79" s="617"/>
      <c r="C79" s="668"/>
      <c r="D79" s="607"/>
      <c r="E79" s="607"/>
      <c r="F79" s="669"/>
      <c r="G79" s="10"/>
      <c r="H79" s="449"/>
      <c r="I79" s="608"/>
    </row>
    <row r="80" spans="1:9" s="13" customFormat="1" ht="13.5">
      <c r="A80" s="7">
        <v>13</v>
      </c>
      <c r="B80" s="594" t="s">
        <v>2247</v>
      </c>
      <c r="C80" s="643" t="s">
        <v>2248</v>
      </c>
      <c r="D80" s="607"/>
      <c r="E80" s="596">
        <v>0.8</v>
      </c>
      <c r="F80" s="619">
        <f>F81</f>
        <v>17000000000</v>
      </c>
      <c r="G80" s="10"/>
      <c r="H80" s="596">
        <v>0.85</v>
      </c>
      <c r="I80" s="628">
        <f>I81</f>
        <v>17000000000</v>
      </c>
    </row>
    <row r="81" spans="1:9" s="13" customFormat="1" ht="13.5">
      <c r="A81" s="7"/>
      <c r="B81" s="670" t="s">
        <v>2249</v>
      </c>
      <c r="C81" s="643" t="s">
        <v>2248</v>
      </c>
      <c r="D81" s="607"/>
      <c r="E81" s="671">
        <v>0.8</v>
      </c>
      <c r="F81" s="672">
        <v>17000000000</v>
      </c>
      <c r="G81" s="10"/>
      <c r="H81" s="671">
        <v>0.85</v>
      </c>
      <c r="I81" s="628">
        <v>17000000000</v>
      </c>
    </row>
    <row r="82" spans="1:9" s="13" customFormat="1">
      <c r="A82" s="7"/>
      <c r="B82" s="8"/>
      <c r="C82" s="30"/>
      <c r="D82" s="12"/>
      <c r="E82" s="33"/>
      <c r="F82" s="509"/>
      <c r="G82" s="10"/>
      <c r="H82" s="33"/>
      <c r="I82" s="509"/>
    </row>
    <row r="83" spans="1:9" s="13" customFormat="1">
      <c r="A83" s="2085" t="s">
        <v>9</v>
      </c>
      <c r="B83" s="2085"/>
      <c r="C83" s="2085"/>
      <c r="D83" s="2085"/>
      <c r="E83" s="2085"/>
      <c r="F83" s="41">
        <f>SUM(F8+F31+F40+F43+F46+F50+F53+F56+F59+F62+F66+F75+F80)</f>
        <v>44365000000</v>
      </c>
      <c r="G83" s="40" t="s">
        <v>244</v>
      </c>
      <c r="H83" s="673"/>
      <c r="I83" s="41">
        <f>SUM(I8+I31+I40+I43+I46+I50+I53+I56+I59+I62+I66+I75+I80)</f>
        <v>47251500000</v>
      </c>
    </row>
    <row r="84" spans="1:9" s="13" customFormat="1">
      <c r="E84" s="16"/>
    </row>
    <row r="85" spans="1:9" s="13" customFormat="1">
      <c r="E85" s="16"/>
    </row>
    <row r="86" spans="1:9" s="13" customFormat="1">
      <c r="E86" s="16"/>
    </row>
  </sheetData>
  <mergeCells count="7">
    <mergeCell ref="G3:G4"/>
    <mergeCell ref="H3:I3"/>
    <mergeCell ref="A83:E83"/>
    <mergeCell ref="A3:A4"/>
    <mergeCell ref="B3:B4"/>
    <mergeCell ref="C3:C4"/>
    <mergeCell ref="D3:F3"/>
  </mergeCells>
  <pageMargins left="0.78740157480314965" right="0.78740157480314965" top="0.98425196850393704" bottom="0.78740157480314965" header="0.31496062992125984" footer="0.31496062992125984"/>
  <pageSetup paperSize="10000" scale="65" orientation="landscape" horizontalDpi="4294967292" verticalDpi="0" r:id="rId1"/>
  <headerFooter>
    <oddFooter>&amp;L&amp;"-,Bold"&amp;12&amp;K03-024&amp;N RKPD Prov. Jambi Tahun 2019</odd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42EBE8-9383-41D5-9E20-C81B265E8019}">
  <sheetPr>
    <tabColor rgb="FF00B050"/>
  </sheetPr>
  <dimension ref="A2:E2163"/>
  <sheetViews>
    <sheetView zoomScale="90" zoomScaleNormal="90" workbookViewId="0">
      <selection activeCell="B851" sqref="B851"/>
    </sheetView>
  </sheetViews>
  <sheetFormatPr defaultColWidth="8.85546875" defaultRowHeight="15"/>
  <cols>
    <col min="1" max="1" width="6.28515625" style="1847" customWidth="1"/>
    <col min="2" max="2" width="48.7109375" style="1873" customWidth="1"/>
    <col min="3" max="3" width="37.85546875" style="1686" customWidth="1"/>
    <col min="4" max="5" width="18.7109375" style="1687" customWidth="1"/>
    <col min="6" max="16384" width="8.85546875" style="1686"/>
  </cols>
  <sheetData>
    <row r="2" spans="1:5">
      <c r="A2" s="2186" t="s">
        <v>0</v>
      </c>
      <c r="B2" s="2187" t="s">
        <v>1</v>
      </c>
      <c r="C2" s="2187" t="s">
        <v>2</v>
      </c>
      <c r="D2" s="2188" t="s">
        <v>605</v>
      </c>
      <c r="E2" s="2188"/>
    </row>
    <row r="3" spans="1:5" ht="30">
      <c r="A3" s="2186"/>
      <c r="B3" s="2187"/>
      <c r="C3" s="2187"/>
      <c r="D3" s="1688" t="s">
        <v>3</v>
      </c>
      <c r="E3" s="1689" t="s">
        <v>4</v>
      </c>
    </row>
    <row r="4" spans="1:5">
      <c r="A4" s="1881">
        <v>1</v>
      </c>
      <c r="B4" s="1769">
        <v>2</v>
      </c>
      <c r="C4" s="1690">
        <v>3</v>
      </c>
      <c r="D4" s="1690">
        <v>4</v>
      </c>
      <c r="E4" s="1690">
        <v>5</v>
      </c>
    </row>
    <row r="5" spans="1:5" s="1664" customFormat="1">
      <c r="A5" s="1872" t="s">
        <v>487</v>
      </c>
      <c r="B5" s="1874"/>
      <c r="C5" s="1691"/>
      <c r="D5" s="1692"/>
      <c r="E5" s="1692"/>
    </row>
    <row r="6" spans="1:5" s="1664" customFormat="1" ht="30">
      <c r="A6" s="1787">
        <v>6</v>
      </c>
      <c r="B6" s="1693" t="s">
        <v>625</v>
      </c>
      <c r="C6" s="1693" t="s">
        <v>626</v>
      </c>
      <c r="D6" s="1694"/>
      <c r="E6" s="1695" t="s">
        <v>627</v>
      </c>
    </row>
    <row r="7" spans="1:5" s="1664" customFormat="1" ht="30">
      <c r="A7" s="1787"/>
      <c r="B7" s="1696" t="s">
        <v>495</v>
      </c>
      <c r="C7" s="1697" t="s">
        <v>628</v>
      </c>
      <c r="D7" s="1694" t="s">
        <v>434</v>
      </c>
      <c r="E7" s="1698" t="s">
        <v>629</v>
      </c>
    </row>
    <row r="8" spans="1:5" s="1664" customFormat="1" ht="30">
      <c r="A8" s="1787"/>
      <c r="B8" s="1696" t="s">
        <v>496</v>
      </c>
      <c r="C8" s="1697" t="s">
        <v>630</v>
      </c>
      <c r="D8" s="1694" t="s">
        <v>434</v>
      </c>
      <c r="E8" s="1699" t="s">
        <v>631</v>
      </c>
    </row>
    <row r="9" spans="1:5" s="1664" customFormat="1">
      <c r="A9" s="1787"/>
      <c r="B9" s="1696" t="s">
        <v>524</v>
      </c>
      <c r="C9" s="1697" t="s">
        <v>525</v>
      </c>
      <c r="D9" s="1694" t="s">
        <v>434</v>
      </c>
      <c r="E9" s="1699" t="s">
        <v>526</v>
      </c>
    </row>
    <row r="10" spans="1:5" s="1664" customFormat="1" ht="30">
      <c r="A10" s="1787"/>
      <c r="B10" s="1696" t="s">
        <v>497</v>
      </c>
      <c r="C10" s="1697" t="s">
        <v>632</v>
      </c>
      <c r="D10" s="1694" t="s">
        <v>434</v>
      </c>
      <c r="E10" s="1699" t="s">
        <v>631</v>
      </c>
    </row>
    <row r="11" spans="1:5" s="1664" customFormat="1" ht="30">
      <c r="A11" s="1787"/>
      <c r="B11" s="1700" t="s">
        <v>527</v>
      </c>
      <c r="C11" s="1697" t="s">
        <v>633</v>
      </c>
      <c r="D11" s="1694" t="s">
        <v>434</v>
      </c>
      <c r="E11" s="1699" t="s">
        <v>634</v>
      </c>
    </row>
    <row r="12" spans="1:5" s="1664" customFormat="1">
      <c r="A12" s="1787"/>
      <c r="B12" s="1696" t="s">
        <v>498</v>
      </c>
      <c r="C12" s="1697" t="s">
        <v>528</v>
      </c>
      <c r="D12" s="1694" t="s">
        <v>434</v>
      </c>
      <c r="E12" s="1699" t="s">
        <v>635</v>
      </c>
    </row>
    <row r="13" spans="1:5" s="1664" customFormat="1" ht="30">
      <c r="A13" s="1787"/>
      <c r="B13" s="1696" t="s">
        <v>499</v>
      </c>
      <c r="C13" s="1697" t="s">
        <v>636</v>
      </c>
      <c r="D13" s="1694" t="s">
        <v>434</v>
      </c>
      <c r="E13" s="1701" t="s">
        <v>637</v>
      </c>
    </row>
    <row r="14" spans="1:5" s="1664" customFormat="1" ht="30">
      <c r="A14" s="1787">
        <v>7</v>
      </c>
      <c r="B14" s="1702" t="s">
        <v>638</v>
      </c>
      <c r="C14" s="1838" t="s">
        <v>639</v>
      </c>
      <c r="D14" s="1839"/>
      <c r="E14" s="1840" t="s">
        <v>640</v>
      </c>
    </row>
    <row r="15" spans="1:5" s="1664" customFormat="1">
      <c r="A15" s="1787"/>
      <c r="B15" s="1707" t="s">
        <v>529</v>
      </c>
      <c r="C15" s="1703" t="s">
        <v>530</v>
      </c>
      <c r="D15" s="1704" t="s">
        <v>434</v>
      </c>
      <c r="E15" s="1705" t="s">
        <v>641</v>
      </c>
    </row>
    <row r="16" spans="1:5" s="1664" customFormat="1">
      <c r="A16" s="1787"/>
      <c r="B16" s="1707" t="s">
        <v>531</v>
      </c>
      <c r="C16" s="1703" t="s">
        <v>532</v>
      </c>
      <c r="D16" s="1704" t="s">
        <v>434</v>
      </c>
      <c r="E16" s="1706" t="s">
        <v>642</v>
      </c>
    </row>
    <row r="17" spans="1:5" s="1664" customFormat="1">
      <c r="A17" s="1787"/>
      <c r="B17" s="1707" t="s">
        <v>533</v>
      </c>
      <c r="C17" s="1703" t="s">
        <v>534</v>
      </c>
      <c r="D17" s="1704" t="s">
        <v>434</v>
      </c>
      <c r="E17" s="1706" t="s">
        <v>643</v>
      </c>
    </row>
    <row r="18" spans="1:5" s="1664" customFormat="1" ht="30">
      <c r="A18" s="1787"/>
      <c r="B18" s="1707" t="s">
        <v>500</v>
      </c>
      <c r="C18" s="1708" t="s">
        <v>535</v>
      </c>
      <c r="D18" s="1704" t="s">
        <v>434</v>
      </c>
      <c r="E18" s="1709" t="s">
        <v>644</v>
      </c>
    </row>
    <row r="19" spans="1:5" s="1664" customFormat="1">
      <c r="A19" s="1787"/>
      <c r="B19" s="1710" t="s">
        <v>515</v>
      </c>
      <c r="C19" s="1711" t="s">
        <v>536</v>
      </c>
      <c r="D19" s="1704" t="s">
        <v>434</v>
      </c>
      <c r="E19" s="1709" t="s">
        <v>645</v>
      </c>
    </row>
    <row r="20" spans="1:5" s="1664" customFormat="1">
      <c r="A20" s="2191">
        <v>8</v>
      </c>
      <c r="B20" s="2194" t="s">
        <v>646</v>
      </c>
      <c r="C20" s="1712" t="s">
        <v>647</v>
      </c>
      <c r="D20" s="1713"/>
      <c r="E20" s="1714" t="s">
        <v>648</v>
      </c>
    </row>
    <row r="21" spans="1:5" s="1664" customFormat="1">
      <c r="A21" s="2191"/>
      <c r="B21" s="2194"/>
      <c r="C21" s="1715" t="s">
        <v>649</v>
      </c>
      <c r="D21" s="1713"/>
      <c r="E21" s="1714" t="s">
        <v>650</v>
      </c>
    </row>
    <row r="22" spans="1:5" s="1664" customFormat="1" ht="30">
      <c r="A22" s="2191"/>
      <c r="B22" s="2194"/>
      <c r="C22" s="1715" t="s">
        <v>651</v>
      </c>
      <c r="D22" s="1713"/>
      <c r="E22" s="1714" t="s">
        <v>652</v>
      </c>
    </row>
    <row r="23" spans="1:5" s="1664" customFormat="1">
      <c r="A23" s="2191"/>
      <c r="B23" s="2194"/>
      <c r="C23" s="1715" t="s">
        <v>653</v>
      </c>
      <c r="D23" s="1713"/>
      <c r="E23" s="1714" t="s">
        <v>654</v>
      </c>
    </row>
    <row r="24" spans="1:5" s="1664" customFormat="1" ht="30">
      <c r="A24" s="1787"/>
      <c r="B24" s="1716" t="s">
        <v>501</v>
      </c>
      <c r="C24" s="1717" t="s">
        <v>655</v>
      </c>
      <c r="D24" s="1718" t="s">
        <v>434</v>
      </c>
      <c r="E24" s="1719" t="s">
        <v>629</v>
      </c>
    </row>
    <row r="25" spans="1:5" s="1664" customFormat="1" ht="30">
      <c r="A25" s="1787"/>
      <c r="B25" s="1716" t="s">
        <v>502</v>
      </c>
      <c r="C25" s="1717" t="s">
        <v>656</v>
      </c>
      <c r="D25" s="1718" t="s">
        <v>434</v>
      </c>
      <c r="E25" s="1718" t="s">
        <v>657</v>
      </c>
    </row>
    <row r="26" spans="1:5" s="1664" customFormat="1">
      <c r="A26" s="1787"/>
      <c r="B26" s="1716" t="s">
        <v>537</v>
      </c>
      <c r="C26" s="1717" t="s">
        <v>656</v>
      </c>
      <c r="D26" s="1718" t="s">
        <v>434</v>
      </c>
      <c r="E26" s="1718" t="s">
        <v>538</v>
      </c>
    </row>
    <row r="27" spans="1:5" s="1664" customFormat="1" ht="30">
      <c r="A27" s="1787"/>
      <c r="B27" s="1716" t="s">
        <v>503</v>
      </c>
      <c r="C27" s="1717" t="s">
        <v>658</v>
      </c>
      <c r="D27" s="1718" t="s">
        <v>434</v>
      </c>
      <c r="E27" s="1718" t="s">
        <v>659</v>
      </c>
    </row>
    <row r="28" spans="1:5" s="1664" customFormat="1" ht="30">
      <c r="A28" s="1787" t="s">
        <v>244</v>
      </c>
      <c r="B28" s="1716" t="s">
        <v>539</v>
      </c>
      <c r="C28" s="1717" t="s">
        <v>658</v>
      </c>
      <c r="D28" s="1718" t="s">
        <v>434</v>
      </c>
      <c r="E28" s="1718" t="s">
        <v>660</v>
      </c>
    </row>
    <row r="29" spans="1:5" s="1664" customFormat="1">
      <c r="A29" s="1787"/>
      <c r="B29" s="1716" t="s">
        <v>504</v>
      </c>
      <c r="C29" s="1717" t="s">
        <v>661</v>
      </c>
      <c r="D29" s="1718" t="s">
        <v>434</v>
      </c>
      <c r="E29" s="1718" t="s">
        <v>662</v>
      </c>
    </row>
    <row r="30" spans="1:5" s="1664" customFormat="1" ht="30">
      <c r="A30" s="1787"/>
      <c r="B30" s="1716" t="s">
        <v>505</v>
      </c>
      <c r="C30" s="1717" t="s">
        <v>663</v>
      </c>
      <c r="D30" s="1718" t="s">
        <v>434</v>
      </c>
      <c r="E30" s="1718" t="s">
        <v>637</v>
      </c>
    </row>
    <row r="31" spans="1:5" s="1664" customFormat="1">
      <c r="A31" s="2191">
        <v>9</v>
      </c>
      <c r="B31" s="2195" t="s">
        <v>664</v>
      </c>
      <c r="C31" s="1720" t="s">
        <v>665</v>
      </c>
      <c r="D31" s="1721"/>
      <c r="E31" s="1722">
        <v>0.27200000000000002</v>
      </c>
    </row>
    <row r="32" spans="1:5" s="1664" customFormat="1">
      <c r="A32" s="2191"/>
      <c r="B32" s="2195"/>
      <c r="C32" s="1720" t="s">
        <v>666</v>
      </c>
      <c r="D32" s="1721"/>
      <c r="E32" s="1722">
        <v>0.31419999999999998</v>
      </c>
    </row>
    <row r="33" spans="1:5" s="1664" customFormat="1" ht="30">
      <c r="A33" s="2191"/>
      <c r="B33" s="2195"/>
      <c r="C33" s="1720" t="s">
        <v>667</v>
      </c>
      <c r="D33" s="1721"/>
      <c r="E33" s="1723" t="s">
        <v>652</v>
      </c>
    </row>
    <row r="34" spans="1:5" s="1664" customFormat="1">
      <c r="A34" s="2191"/>
      <c r="B34" s="2195"/>
      <c r="C34" s="1720" t="s">
        <v>668</v>
      </c>
      <c r="D34" s="1721"/>
      <c r="E34" s="1724">
        <v>0.55000000000000004</v>
      </c>
    </row>
    <row r="35" spans="1:5" s="1664" customFormat="1">
      <c r="A35" s="2191"/>
      <c r="B35" s="2195"/>
      <c r="C35" s="1720" t="s">
        <v>669</v>
      </c>
      <c r="D35" s="1721"/>
      <c r="E35" s="1722">
        <v>0.99399999999999999</v>
      </c>
    </row>
    <row r="36" spans="1:5" s="1664" customFormat="1" ht="30">
      <c r="A36" s="1787" t="s">
        <v>244</v>
      </c>
      <c r="B36" s="1725" t="s">
        <v>506</v>
      </c>
      <c r="C36" s="1726" t="s">
        <v>670</v>
      </c>
      <c r="D36" s="1721" t="s">
        <v>434</v>
      </c>
      <c r="E36" s="1721" t="s">
        <v>629</v>
      </c>
    </row>
    <row r="37" spans="1:5" s="1664" customFormat="1" ht="30">
      <c r="A37" s="1787"/>
      <c r="B37" s="1725" t="s">
        <v>507</v>
      </c>
      <c r="C37" s="1726" t="s">
        <v>656</v>
      </c>
      <c r="D37" s="1721" t="s">
        <v>434</v>
      </c>
      <c r="E37" s="1721" t="s">
        <v>540</v>
      </c>
    </row>
    <row r="38" spans="1:5" s="1664" customFormat="1">
      <c r="A38" s="1787"/>
      <c r="B38" s="1727" t="s">
        <v>537</v>
      </c>
      <c r="C38" s="1726" t="s">
        <v>656</v>
      </c>
      <c r="D38" s="1721" t="s">
        <v>434</v>
      </c>
      <c r="E38" s="1721" t="s">
        <v>541</v>
      </c>
    </row>
    <row r="39" spans="1:5" s="1664" customFormat="1" ht="30">
      <c r="A39" s="1787"/>
      <c r="B39" s="1725" t="s">
        <v>508</v>
      </c>
      <c r="C39" s="1726" t="s">
        <v>671</v>
      </c>
      <c r="D39" s="1721" t="s">
        <v>434</v>
      </c>
      <c r="E39" s="1721" t="s">
        <v>672</v>
      </c>
    </row>
    <row r="40" spans="1:5" s="1664" customFormat="1" ht="30">
      <c r="A40" s="1787"/>
      <c r="B40" s="1727" t="s">
        <v>542</v>
      </c>
      <c r="C40" s="1726" t="s">
        <v>671</v>
      </c>
      <c r="D40" s="1721" t="s">
        <v>434</v>
      </c>
      <c r="E40" s="1721" t="s">
        <v>673</v>
      </c>
    </row>
    <row r="41" spans="1:5" s="1664" customFormat="1">
      <c r="A41" s="1787"/>
      <c r="B41" s="1725" t="s">
        <v>509</v>
      </c>
      <c r="C41" s="1726" t="s">
        <v>674</v>
      </c>
      <c r="D41" s="1721" t="s">
        <v>434</v>
      </c>
      <c r="E41" s="1721" t="s">
        <v>675</v>
      </c>
    </row>
    <row r="42" spans="1:5" s="1664" customFormat="1" ht="30">
      <c r="A42" s="1787"/>
      <c r="B42" s="1725" t="s">
        <v>510</v>
      </c>
      <c r="C42" s="1726" t="s">
        <v>663</v>
      </c>
      <c r="D42" s="1721" t="s">
        <v>434</v>
      </c>
      <c r="E42" s="1721" t="s">
        <v>676</v>
      </c>
    </row>
    <row r="43" spans="1:5" s="1664" customFormat="1" ht="30">
      <c r="A43" s="2191">
        <v>10</v>
      </c>
      <c r="B43" s="2196" t="s">
        <v>677</v>
      </c>
      <c r="C43" s="1841" t="s">
        <v>678</v>
      </c>
      <c r="D43" s="1842"/>
      <c r="E43" s="1843" t="s">
        <v>679</v>
      </c>
    </row>
    <row r="44" spans="1:5" s="1664" customFormat="1">
      <c r="A44" s="2191"/>
      <c r="B44" s="2196"/>
      <c r="C44" s="1728" t="s">
        <v>680</v>
      </c>
      <c r="D44" s="1729"/>
      <c r="E44" s="1730" t="s">
        <v>681</v>
      </c>
    </row>
    <row r="45" spans="1:5" s="1664" customFormat="1" ht="30">
      <c r="A45" s="2191"/>
      <c r="B45" s="2196"/>
      <c r="C45" s="1728" t="s">
        <v>682</v>
      </c>
      <c r="D45" s="1729"/>
      <c r="E45" s="1730" t="s">
        <v>683</v>
      </c>
    </row>
    <row r="46" spans="1:5" s="1664" customFormat="1">
      <c r="A46" s="1787"/>
      <c r="B46" s="1731" t="s">
        <v>684</v>
      </c>
      <c r="C46" s="1585" t="s">
        <v>685</v>
      </c>
      <c r="D46" s="1732" t="s">
        <v>434</v>
      </c>
      <c r="E46" s="1732" t="s">
        <v>686</v>
      </c>
    </row>
    <row r="47" spans="1:5" s="1664" customFormat="1">
      <c r="A47" s="1787"/>
      <c r="B47" s="1731" t="s">
        <v>687</v>
      </c>
      <c r="C47" s="1585" t="s">
        <v>543</v>
      </c>
      <c r="D47" s="1732" t="s">
        <v>434</v>
      </c>
      <c r="E47" s="1733" t="s">
        <v>688</v>
      </c>
    </row>
    <row r="48" spans="1:5" s="1664" customFormat="1">
      <c r="A48" s="1787"/>
      <c r="B48" s="1731" t="s">
        <v>514</v>
      </c>
      <c r="C48" s="1585" t="s">
        <v>689</v>
      </c>
      <c r="D48" s="1732" t="s">
        <v>434</v>
      </c>
      <c r="E48" s="1732" t="s">
        <v>690</v>
      </c>
    </row>
    <row r="49" spans="1:5" s="1664" customFormat="1" ht="30">
      <c r="A49" s="1787"/>
      <c r="B49" s="1731" t="s">
        <v>512</v>
      </c>
      <c r="C49" s="1585" t="s">
        <v>691</v>
      </c>
      <c r="D49" s="1732" t="s">
        <v>434</v>
      </c>
      <c r="E49" s="1732" t="s">
        <v>544</v>
      </c>
    </row>
    <row r="50" spans="1:5" s="1664" customFormat="1" ht="30">
      <c r="A50" s="1787"/>
      <c r="B50" s="1731" t="s">
        <v>545</v>
      </c>
      <c r="C50" s="1585" t="s">
        <v>630</v>
      </c>
      <c r="D50" s="1732" t="s">
        <v>434</v>
      </c>
      <c r="E50" s="1732" t="s">
        <v>631</v>
      </c>
    </row>
    <row r="51" spans="1:5" s="1664" customFormat="1" ht="30">
      <c r="A51" s="1787"/>
      <c r="B51" s="1731" t="s">
        <v>546</v>
      </c>
      <c r="C51" s="1585" t="s">
        <v>630</v>
      </c>
      <c r="D51" s="1732" t="s">
        <v>434</v>
      </c>
      <c r="E51" s="1732" t="s">
        <v>631</v>
      </c>
    </row>
    <row r="52" spans="1:5" s="1664" customFormat="1" ht="30">
      <c r="A52" s="1787"/>
      <c r="B52" s="1731" t="s">
        <v>692</v>
      </c>
      <c r="C52" s="1585" t="s">
        <v>656</v>
      </c>
      <c r="D52" s="1732" t="s">
        <v>434</v>
      </c>
      <c r="E52" s="1732" t="s">
        <v>693</v>
      </c>
    </row>
    <row r="53" spans="1:5" s="1664" customFormat="1">
      <c r="A53" s="1787"/>
      <c r="B53" s="1734" t="s">
        <v>694</v>
      </c>
      <c r="C53" s="1586" t="s">
        <v>695</v>
      </c>
      <c r="D53" s="1732" t="s">
        <v>434</v>
      </c>
      <c r="E53" s="1732"/>
    </row>
    <row r="54" spans="1:5" s="1664" customFormat="1" ht="30">
      <c r="A54" s="1787" t="s">
        <v>244</v>
      </c>
      <c r="B54" s="1734" t="s">
        <v>547</v>
      </c>
      <c r="C54" s="1586" t="s">
        <v>696</v>
      </c>
      <c r="D54" s="1732" t="s">
        <v>434</v>
      </c>
      <c r="E54" s="1732" t="s">
        <v>697</v>
      </c>
    </row>
    <row r="55" spans="1:5" s="1664" customFormat="1" ht="30">
      <c r="A55" s="1787"/>
      <c r="B55" s="1734" t="s">
        <v>698</v>
      </c>
      <c r="C55" s="1585" t="s">
        <v>699</v>
      </c>
      <c r="D55" s="1732" t="s">
        <v>434</v>
      </c>
      <c r="E55" s="1732" t="s">
        <v>700</v>
      </c>
    </row>
    <row r="56" spans="1:5" s="1664" customFormat="1">
      <c r="A56" s="1787"/>
      <c r="B56" s="1734" t="s">
        <v>701</v>
      </c>
      <c r="C56" s="1585" t="s">
        <v>702</v>
      </c>
      <c r="D56" s="1732" t="s">
        <v>434</v>
      </c>
      <c r="E56" s="1732" t="s">
        <v>703</v>
      </c>
    </row>
    <row r="57" spans="1:5" s="1664" customFormat="1" ht="45">
      <c r="A57" s="1787"/>
      <c r="B57" s="1734" t="s">
        <v>548</v>
      </c>
      <c r="C57" s="1586" t="s">
        <v>656</v>
      </c>
      <c r="D57" s="1732" t="s">
        <v>434</v>
      </c>
      <c r="E57" s="1732" t="s">
        <v>704</v>
      </c>
    </row>
    <row r="58" spans="1:5" s="1664" customFormat="1" ht="30">
      <c r="A58" s="1787"/>
      <c r="B58" s="1734" t="s">
        <v>511</v>
      </c>
      <c r="C58" s="1586" t="s">
        <v>656</v>
      </c>
      <c r="D58" s="1732" t="s">
        <v>434</v>
      </c>
      <c r="E58" s="1732" t="s">
        <v>705</v>
      </c>
    </row>
    <row r="59" spans="1:5" s="1664" customFormat="1">
      <c r="A59" s="1787"/>
      <c r="B59" s="1731" t="s">
        <v>706</v>
      </c>
      <c r="C59" s="1585" t="s">
        <v>707</v>
      </c>
      <c r="D59" s="1732" t="s">
        <v>434</v>
      </c>
      <c r="E59" s="1732" t="s">
        <v>360</v>
      </c>
    </row>
    <row r="60" spans="1:5" s="1664" customFormat="1" ht="30">
      <c r="A60" s="1787"/>
      <c r="B60" s="1731" t="s">
        <v>708</v>
      </c>
      <c r="C60" s="1585" t="s">
        <v>709</v>
      </c>
      <c r="D60" s="1732" t="s">
        <v>434</v>
      </c>
      <c r="E60" s="1732" t="s">
        <v>710</v>
      </c>
    </row>
    <row r="61" spans="1:5" s="1664" customFormat="1">
      <c r="A61" s="1787"/>
      <c r="B61" s="1731" t="s">
        <v>549</v>
      </c>
      <c r="C61" s="1585" t="s">
        <v>656</v>
      </c>
      <c r="D61" s="1732" t="s">
        <v>434</v>
      </c>
      <c r="E61" s="1732" t="s">
        <v>550</v>
      </c>
    </row>
    <row r="62" spans="1:5" s="1664" customFormat="1">
      <c r="A62" s="1787"/>
      <c r="B62" s="1731" t="s">
        <v>513</v>
      </c>
      <c r="C62" s="1585" t="s">
        <v>711</v>
      </c>
      <c r="D62" s="1732" t="s">
        <v>434</v>
      </c>
      <c r="E62" s="1733" t="s">
        <v>551</v>
      </c>
    </row>
    <row r="63" spans="1:5" s="1847" customFormat="1" ht="30">
      <c r="A63" s="1787">
        <v>11</v>
      </c>
      <c r="B63" s="1844" t="s">
        <v>712</v>
      </c>
      <c r="C63" s="1844" t="s">
        <v>713</v>
      </c>
      <c r="D63" s="1845"/>
      <c r="E63" s="1846">
        <v>0.87</v>
      </c>
    </row>
    <row r="64" spans="1:5" s="1664" customFormat="1">
      <c r="A64" s="1787"/>
      <c r="B64" s="1734" t="s">
        <v>552</v>
      </c>
      <c r="C64" s="1586" t="s">
        <v>714</v>
      </c>
      <c r="D64" s="1732" t="s">
        <v>434</v>
      </c>
      <c r="E64" s="1733"/>
    </row>
    <row r="65" spans="1:5" s="1664" customFormat="1">
      <c r="A65" s="1787"/>
      <c r="B65" s="1734" t="s">
        <v>715</v>
      </c>
      <c r="C65" s="1586" t="s">
        <v>714</v>
      </c>
      <c r="D65" s="1732" t="s">
        <v>434</v>
      </c>
      <c r="E65" s="1733"/>
    </row>
    <row r="66" spans="1:5" s="1664" customFormat="1" ht="30">
      <c r="A66" s="1787"/>
      <c r="B66" s="1734" t="s">
        <v>516</v>
      </c>
      <c r="C66" s="1735" t="s">
        <v>716</v>
      </c>
      <c r="D66" s="1732" t="s">
        <v>434</v>
      </c>
      <c r="E66" s="1736" t="s">
        <v>717</v>
      </c>
    </row>
    <row r="67" spans="1:5" s="1664" customFormat="1">
      <c r="A67" s="2193" t="s">
        <v>0</v>
      </c>
      <c r="B67" s="2187" t="s">
        <v>1</v>
      </c>
      <c r="C67" s="2187" t="s">
        <v>2</v>
      </c>
      <c r="D67" s="2188" t="s">
        <v>605</v>
      </c>
      <c r="E67" s="2188"/>
    </row>
    <row r="68" spans="1:5" s="1664" customFormat="1" ht="30">
      <c r="A68" s="2193"/>
      <c r="B68" s="2187"/>
      <c r="C68" s="2187"/>
      <c r="D68" s="1688" t="s">
        <v>3</v>
      </c>
      <c r="E68" s="1689" t="s">
        <v>4</v>
      </c>
    </row>
    <row r="69" spans="1:5" s="1664" customFormat="1">
      <c r="A69" s="1737">
        <v>1</v>
      </c>
      <c r="B69" s="1769">
        <f>A69+1</f>
        <v>2</v>
      </c>
      <c r="C69" s="1690">
        <f t="shared" ref="C69:E69" si="0">B69+1</f>
        <v>3</v>
      </c>
      <c r="D69" s="1690">
        <f t="shared" si="0"/>
        <v>4</v>
      </c>
      <c r="E69" s="1738">
        <f t="shared" si="0"/>
        <v>5</v>
      </c>
    </row>
    <row r="70" spans="1:5">
      <c r="A70" s="1739" t="s">
        <v>573</v>
      </c>
      <c r="B70" s="1874"/>
      <c r="C70" s="1691"/>
      <c r="D70" s="1692"/>
      <c r="E70" s="1692"/>
    </row>
    <row r="71" spans="1:5" ht="30">
      <c r="A71" s="1740">
        <v>1</v>
      </c>
      <c r="B71" s="1587" t="s">
        <v>17</v>
      </c>
      <c r="C71" s="1587" t="s">
        <v>574</v>
      </c>
      <c r="D71" s="1849" t="s">
        <v>8</v>
      </c>
      <c r="E71" s="1850">
        <v>83.72</v>
      </c>
    </row>
    <row r="72" spans="1:5" ht="45">
      <c r="A72" s="1741"/>
      <c r="B72" s="1588" t="s">
        <v>18</v>
      </c>
      <c r="C72" s="1589" t="s">
        <v>1306</v>
      </c>
      <c r="D72" s="1605"/>
      <c r="E72" s="1602">
        <v>0.9</v>
      </c>
    </row>
    <row r="73" spans="1:5" ht="30">
      <c r="A73" s="1741"/>
      <c r="B73" s="1588" t="s">
        <v>19</v>
      </c>
      <c r="C73" s="1589" t="s">
        <v>1307</v>
      </c>
      <c r="D73" s="1605"/>
      <c r="E73" s="1602" t="s">
        <v>1308</v>
      </c>
    </row>
    <row r="74" spans="1:5" ht="45">
      <c r="A74" s="1741"/>
      <c r="B74" s="1588" t="s">
        <v>20</v>
      </c>
      <c r="C74" s="1589" t="s">
        <v>21</v>
      </c>
      <c r="D74" s="1605"/>
      <c r="E74" s="1605" t="s">
        <v>22</v>
      </c>
    </row>
    <row r="75" spans="1:5" ht="45">
      <c r="A75" s="1741"/>
      <c r="B75" s="1588" t="s">
        <v>23</v>
      </c>
      <c r="C75" s="1589" t="s">
        <v>24</v>
      </c>
      <c r="D75" s="1605"/>
      <c r="E75" s="1605" t="s">
        <v>25</v>
      </c>
    </row>
    <row r="76" spans="1:5" ht="45">
      <c r="A76" s="1740">
        <v>2</v>
      </c>
      <c r="B76" s="1587" t="s">
        <v>575</v>
      </c>
      <c r="C76" s="1587" t="s">
        <v>576</v>
      </c>
      <c r="D76" s="1849"/>
      <c r="E76" s="1851">
        <v>0.8</v>
      </c>
    </row>
    <row r="77" spans="1:5" ht="30">
      <c r="A77" s="1741"/>
      <c r="B77" s="1588" t="s">
        <v>577</v>
      </c>
      <c r="C77" s="1590" t="s">
        <v>31</v>
      </c>
      <c r="D77" s="1591"/>
      <c r="E77" s="1605" t="s">
        <v>26</v>
      </c>
    </row>
    <row r="78" spans="1:5">
      <c r="A78" s="1741"/>
      <c r="B78" s="1588" t="s">
        <v>578</v>
      </c>
      <c r="C78" s="1589" t="s">
        <v>33</v>
      </c>
      <c r="D78" s="1605"/>
      <c r="E78" s="1605" t="s">
        <v>27</v>
      </c>
    </row>
    <row r="79" spans="1:5" ht="30">
      <c r="A79" s="1741"/>
      <c r="B79" s="1588" t="s">
        <v>30</v>
      </c>
      <c r="C79" s="1589" t="s">
        <v>34</v>
      </c>
      <c r="D79" s="1605"/>
      <c r="E79" s="1605" t="s">
        <v>28</v>
      </c>
    </row>
    <row r="80" spans="1:5" ht="30">
      <c r="A80" s="1740">
        <v>3</v>
      </c>
      <c r="B80" s="1587" t="s">
        <v>86</v>
      </c>
      <c r="C80" s="1587" t="s">
        <v>87</v>
      </c>
      <c r="D80" s="1849"/>
      <c r="E80" s="1851">
        <v>0.87</v>
      </c>
    </row>
    <row r="81" spans="1:5" ht="30">
      <c r="A81" s="1740"/>
      <c r="B81" s="1588" t="s">
        <v>88</v>
      </c>
      <c r="C81" s="1589" t="s">
        <v>89</v>
      </c>
      <c r="D81" s="1605"/>
      <c r="E81" s="1605" t="s">
        <v>90</v>
      </c>
    </row>
    <row r="82" spans="1:5" ht="60">
      <c r="A82" s="1740"/>
      <c r="B82" s="1588" t="s">
        <v>91</v>
      </c>
      <c r="C82" s="1589" t="s">
        <v>92</v>
      </c>
      <c r="D82" s="1605"/>
      <c r="E82" s="1602">
        <v>0.75</v>
      </c>
    </row>
    <row r="83" spans="1:5" ht="45">
      <c r="A83" s="1741"/>
      <c r="B83" s="1588" t="s">
        <v>93</v>
      </c>
      <c r="C83" s="1589" t="s">
        <v>95</v>
      </c>
      <c r="D83" s="1605"/>
      <c r="E83" s="1602">
        <v>0.5</v>
      </c>
    </row>
    <row r="84" spans="1:5" ht="45">
      <c r="A84" s="1740" t="s">
        <v>244</v>
      </c>
      <c r="B84" s="1588" t="s">
        <v>94</v>
      </c>
      <c r="C84" s="1589" t="s">
        <v>96</v>
      </c>
      <c r="D84" s="1605"/>
      <c r="E84" s="1602">
        <v>0.5</v>
      </c>
    </row>
    <row r="85" spans="1:5">
      <c r="A85" s="1740">
        <v>4</v>
      </c>
      <c r="B85" s="1587" t="s">
        <v>97</v>
      </c>
      <c r="C85" s="1587" t="s">
        <v>98</v>
      </c>
      <c r="D85" s="1849"/>
      <c r="E85" s="1851">
        <v>0.99</v>
      </c>
    </row>
    <row r="86" spans="1:5">
      <c r="A86" s="1741"/>
      <c r="B86" s="1588" t="s">
        <v>99</v>
      </c>
      <c r="C86" s="1589" t="s">
        <v>100</v>
      </c>
      <c r="D86" s="1605"/>
      <c r="E86" s="1602">
        <v>0.8</v>
      </c>
    </row>
    <row r="87" spans="1:5" ht="30">
      <c r="A87" s="1740">
        <v>5</v>
      </c>
      <c r="B87" s="1587" t="s">
        <v>101</v>
      </c>
      <c r="C87" s="1587" t="s">
        <v>102</v>
      </c>
      <c r="D87" s="1849"/>
      <c r="E87" s="1851">
        <v>0.6</v>
      </c>
    </row>
    <row r="88" spans="1:5" ht="30">
      <c r="A88" s="1741"/>
      <c r="B88" s="1588" t="s">
        <v>103</v>
      </c>
      <c r="C88" s="1589" t="s">
        <v>104</v>
      </c>
      <c r="D88" s="1605"/>
      <c r="E88" s="1602">
        <v>0.6</v>
      </c>
    </row>
    <row r="89" spans="1:5" ht="45">
      <c r="A89" s="1741">
        <v>6</v>
      </c>
      <c r="B89" s="1587" t="s">
        <v>29</v>
      </c>
      <c r="C89" s="1587" t="s">
        <v>579</v>
      </c>
      <c r="D89" s="1849"/>
      <c r="E89" s="1851">
        <v>0.7</v>
      </c>
    </row>
    <row r="90" spans="1:5" ht="30">
      <c r="A90" s="1741"/>
      <c r="B90" s="1592" t="s">
        <v>580</v>
      </c>
      <c r="C90" s="1589" t="s">
        <v>1312</v>
      </c>
      <c r="D90" s="1605"/>
      <c r="E90" s="1602">
        <v>1</v>
      </c>
    </row>
    <row r="91" spans="1:5" ht="30">
      <c r="A91" s="1740" t="s">
        <v>244</v>
      </c>
      <c r="B91" s="1592" t="s">
        <v>581</v>
      </c>
      <c r="C91" s="1589" t="s">
        <v>1313</v>
      </c>
      <c r="D91" s="1605"/>
      <c r="E91" s="1602">
        <v>0.9</v>
      </c>
    </row>
    <row r="92" spans="1:5" ht="45">
      <c r="A92" s="1741"/>
      <c r="B92" s="1592" t="s">
        <v>582</v>
      </c>
      <c r="C92" s="1589" t="s">
        <v>583</v>
      </c>
      <c r="D92" s="1605"/>
      <c r="E92" s="1602">
        <v>1</v>
      </c>
    </row>
    <row r="93" spans="1:5" ht="30">
      <c r="A93" s="1740">
        <v>7</v>
      </c>
      <c r="B93" s="1587" t="s">
        <v>40</v>
      </c>
      <c r="C93" s="1587" t="s">
        <v>1314</v>
      </c>
      <c r="D93" s="1849"/>
      <c r="E93" s="1851">
        <v>0.9</v>
      </c>
    </row>
    <row r="94" spans="1:5" ht="30">
      <c r="A94" s="1741"/>
      <c r="B94" s="1593" t="s">
        <v>1315</v>
      </c>
      <c r="C94" s="1594" t="s">
        <v>41</v>
      </c>
      <c r="D94" s="1605"/>
      <c r="E94" s="1595">
        <v>0.9</v>
      </c>
    </row>
    <row r="95" spans="1:5" ht="45">
      <c r="A95" s="1741"/>
      <c r="B95" s="1588" t="s">
        <v>46</v>
      </c>
      <c r="C95" s="1589" t="s">
        <v>42</v>
      </c>
      <c r="D95" s="1605"/>
      <c r="E95" s="1602" t="s">
        <v>584</v>
      </c>
    </row>
    <row r="96" spans="1:5" ht="60">
      <c r="A96" s="1741" t="s">
        <v>1346</v>
      </c>
      <c r="B96" s="1587" t="s">
        <v>43</v>
      </c>
      <c r="C96" s="1587" t="s">
        <v>44</v>
      </c>
      <c r="D96" s="1849"/>
      <c r="E96" s="1851">
        <v>0.6</v>
      </c>
    </row>
    <row r="97" spans="1:5" ht="60">
      <c r="A97" s="1741"/>
      <c r="B97" s="1588" t="s">
        <v>45</v>
      </c>
      <c r="C97" s="1589" t="s">
        <v>47</v>
      </c>
      <c r="D97" s="1605"/>
      <c r="E97" s="1606" t="s">
        <v>585</v>
      </c>
    </row>
    <row r="98" spans="1:5" ht="60">
      <c r="A98" s="1740" t="s">
        <v>1347</v>
      </c>
      <c r="B98" s="1587" t="s">
        <v>48</v>
      </c>
      <c r="C98" s="1587" t="s">
        <v>49</v>
      </c>
      <c r="D98" s="1849"/>
      <c r="E98" s="1851">
        <v>0.45</v>
      </c>
    </row>
    <row r="99" spans="1:5" ht="120">
      <c r="A99" s="1740"/>
      <c r="B99" s="1588" t="s">
        <v>1317</v>
      </c>
      <c r="C99" s="1589" t="s">
        <v>50</v>
      </c>
      <c r="D99" s="1605"/>
      <c r="E99" s="1605" t="s">
        <v>586</v>
      </c>
    </row>
    <row r="100" spans="1:5" ht="75">
      <c r="A100" s="1741" t="s">
        <v>1348</v>
      </c>
      <c r="B100" s="1587" t="s">
        <v>35</v>
      </c>
      <c r="C100" s="1587" t="s">
        <v>1319</v>
      </c>
      <c r="D100" s="1849"/>
      <c r="E100" s="1851">
        <v>1</v>
      </c>
    </row>
    <row r="101" spans="1:5" ht="30">
      <c r="A101" s="1741"/>
      <c r="B101" s="1588" t="s">
        <v>36</v>
      </c>
      <c r="C101" s="1589" t="s">
        <v>37</v>
      </c>
      <c r="D101" s="1605"/>
      <c r="E101" s="1605" t="s">
        <v>1320</v>
      </c>
    </row>
    <row r="102" spans="1:5" ht="45">
      <c r="A102" s="1741"/>
      <c r="B102" s="1588" t="s">
        <v>38</v>
      </c>
      <c r="C102" s="1589" t="s">
        <v>1322</v>
      </c>
      <c r="D102" s="1605"/>
      <c r="E102" s="1605" t="s">
        <v>39</v>
      </c>
    </row>
    <row r="103" spans="1:5" ht="45">
      <c r="A103" s="1741" t="s">
        <v>1349</v>
      </c>
      <c r="B103" s="1587" t="s">
        <v>127</v>
      </c>
      <c r="C103" s="1587" t="s">
        <v>128</v>
      </c>
      <c r="D103" s="1849"/>
      <c r="E103" s="1851">
        <v>0.81</v>
      </c>
    </row>
    <row r="104" spans="1:5" ht="45">
      <c r="A104" s="1741"/>
      <c r="B104" s="1588" t="s">
        <v>129</v>
      </c>
      <c r="C104" s="1589" t="s">
        <v>130</v>
      </c>
      <c r="D104" s="1605"/>
      <c r="E104" s="1852" t="s">
        <v>1323</v>
      </c>
    </row>
    <row r="105" spans="1:5">
      <c r="A105" s="1741"/>
      <c r="B105" s="1588" t="s">
        <v>131</v>
      </c>
      <c r="C105" s="1589"/>
      <c r="D105" s="1605"/>
      <c r="E105" s="1602"/>
    </row>
    <row r="106" spans="1:5" ht="45">
      <c r="A106" s="1741"/>
      <c r="B106" s="1599"/>
      <c r="C106" s="1596" t="s">
        <v>132</v>
      </c>
      <c r="D106" s="1604"/>
      <c r="E106" s="1606">
        <v>0.6</v>
      </c>
    </row>
    <row r="107" spans="1:5" ht="30">
      <c r="A107" s="1741"/>
      <c r="B107" s="1599"/>
      <c r="C107" s="1596" t="s">
        <v>133</v>
      </c>
      <c r="D107" s="1604"/>
      <c r="E107" s="1853">
        <v>0.2114</v>
      </c>
    </row>
    <row r="108" spans="1:5" ht="30">
      <c r="A108" s="1741" t="s">
        <v>1350</v>
      </c>
      <c r="B108" s="1597" t="s">
        <v>134</v>
      </c>
      <c r="C108" s="1597" t="s">
        <v>135</v>
      </c>
      <c r="D108" s="1854"/>
      <c r="E108" s="1603">
        <v>0.45</v>
      </c>
    </row>
    <row r="109" spans="1:5" ht="30">
      <c r="A109" s="1741"/>
      <c r="B109" s="1598"/>
      <c r="C109" s="1597" t="s">
        <v>136</v>
      </c>
      <c r="D109" s="1854"/>
      <c r="E109" s="1603">
        <v>0.7</v>
      </c>
    </row>
    <row r="110" spans="1:5" ht="30">
      <c r="A110" s="1741"/>
      <c r="B110" s="1588" t="s">
        <v>137</v>
      </c>
      <c r="C110" s="1589" t="s">
        <v>595</v>
      </c>
      <c r="D110" s="1605"/>
      <c r="E110" s="1605" t="s">
        <v>141</v>
      </c>
    </row>
    <row r="111" spans="1:5" ht="45">
      <c r="A111" s="1741"/>
      <c r="B111" s="1588" t="s">
        <v>138</v>
      </c>
      <c r="C111" s="1589" t="s">
        <v>596</v>
      </c>
      <c r="D111" s="1605"/>
      <c r="E111" s="1605" t="s">
        <v>141</v>
      </c>
    </row>
    <row r="112" spans="1:5" ht="30">
      <c r="A112" s="1741"/>
      <c r="B112" s="1588" t="s">
        <v>139</v>
      </c>
      <c r="C112" s="1589" t="s">
        <v>597</v>
      </c>
      <c r="D112" s="1605"/>
      <c r="E112" s="1605" t="s">
        <v>598</v>
      </c>
    </row>
    <row r="113" spans="1:5">
      <c r="A113" s="1741"/>
      <c r="B113" s="1599" t="s">
        <v>140</v>
      </c>
      <c r="C113" s="1596" t="s">
        <v>599</v>
      </c>
      <c r="D113" s="1604"/>
      <c r="E113" s="1606">
        <v>0.8</v>
      </c>
    </row>
    <row r="114" spans="1:5" ht="45">
      <c r="A114" s="1740" t="s">
        <v>1351</v>
      </c>
      <c r="B114" s="1597" t="s">
        <v>51</v>
      </c>
      <c r="C114" s="1597" t="s">
        <v>52</v>
      </c>
      <c r="D114" s="1854"/>
      <c r="E114" s="1603">
        <v>1</v>
      </c>
    </row>
    <row r="115" spans="1:5" ht="37.5" customHeight="1">
      <c r="A115" s="1740"/>
      <c r="B115" s="1742"/>
      <c r="C115" s="1587" t="s">
        <v>53</v>
      </c>
      <c r="D115" s="1849"/>
      <c r="E115" s="1855">
        <v>1</v>
      </c>
    </row>
    <row r="116" spans="1:5" ht="45">
      <c r="A116" s="1741"/>
      <c r="B116" s="1588" t="s">
        <v>54</v>
      </c>
      <c r="C116" s="1589" t="s">
        <v>52</v>
      </c>
      <c r="D116" s="1605"/>
      <c r="E116" s="1600">
        <v>0.9</v>
      </c>
    </row>
    <row r="117" spans="1:5">
      <c r="A117" s="1740" t="s">
        <v>244</v>
      </c>
      <c r="B117" s="1599" t="s">
        <v>55</v>
      </c>
      <c r="C117" s="1599" t="s">
        <v>56</v>
      </c>
      <c r="D117" s="1604"/>
      <c r="E117" s="1606">
        <v>0.55000000000000004</v>
      </c>
    </row>
    <row r="118" spans="1:5" ht="30">
      <c r="A118" s="1741"/>
      <c r="B118" s="1599" t="s">
        <v>57</v>
      </c>
      <c r="C118" s="1596" t="s">
        <v>58</v>
      </c>
      <c r="D118" s="1604"/>
      <c r="E118" s="1606">
        <v>0.95</v>
      </c>
    </row>
    <row r="119" spans="1:5" ht="45">
      <c r="A119" s="1741"/>
      <c r="B119" s="1599" t="s">
        <v>59</v>
      </c>
      <c r="C119" s="1596" t="s">
        <v>60</v>
      </c>
      <c r="D119" s="1604"/>
      <c r="E119" s="1856" t="s">
        <v>587</v>
      </c>
    </row>
    <row r="120" spans="1:5" ht="45">
      <c r="A120" s="1741"/>
      <c r="B120" s="1599" t="s">
        <v>61</v>
      </c>
      <c r="C120" s="1596" t="s">
        <v>62</v>
      </c>
      <c r="D120" s="1604"/>
      <c r="E120" s="1857">
        <v>100</v>
      </c>
    </row>
    <row r="121" spans="1:5" ht="30">
      <c r="A121" s="1741"/>
      <c r="B121" s="1599" t="s">
        <v>63</v>
      </c>
      <c r="C121" s="1596" t="s">
        <v>64</v>
      </c>
      <c r="D121" s="1604"/>
      <c r="E121" s="1604" t="s">
        <v>22</v>
      </c>
    </row>
    <row r="122" spans="1:5" ht="30">
      <c r="A122" s="1740" t="s">
        <v>244</v>
      </c>
      <c r="B122" s="1599" t="s">
        <v>65</v>
      </c>
      <c r="C122" s="1596" t="s">
        <v>66</v>
      </c>
      <c r="D122" s="1604"/>
      <c r="E122" s="1606">
        <v>1</v>
      </c>
    </row>
    <row r="123" spans="1:5" ht="45">
      <c r="A123" s="1740"/>
      <c r="B123" s="1599" t="s">
        <v>588</v>
      </c>
      <c r="C123" s="1596" t="s">
        <v>67</v>
      </c>
      <c r="D123" s="1604"/>
      <c r="E123" s="1858" t="s">
        <v>586</v>
      </c>
    </row>
    <row r="124" spans="1:5" ht="30">
      <c r="A124" s="1740" t="s">
        <v>244</v>
      </c>
      <c r="B124" s="1599" t="s">
        <v>68</v>
      </c>
      <c r="C124" s="1596" t="s">
        <v>69</v>
      </c>
      <c r="D124" s="1604"/>
      <c r="E124" s="1606">
        <v>1</v>
      </c>
    </row>
    <row r="125" spans="1:5" ht="30">
      <c r="A125" s="1740"/>
      <c r="B125" s="1588" t="s">
        <v>70</v>
      </c>
      <c r="C125" s="1589" t="s">
        <v>71</v>
      </c>
      <c r="D125" s="1605"/>
      <c r="E125" s="1602">
        <v>0.9</v>
      </c>
    </row>
    <row r="126" spans="1:5" ht="30">
      <c r="A126" s="1740" t="s">
        <v>244</v>
      </c>
      <c r="B126" s="1588" t="s">
        <v>72</v>
      </c>
      <c r="C126" s="1589" t="s">
        <v>73</v>
      </c>
      <c r="D126" s="1605"/>
      <c r="E126" s="1601" t="s">
        <v>74</v>
      </c>
    </row>
    <row r="127" spans="1:5" ht="30">
      <c r="A127" s="1741"/>
      <c r="B127" s="1588" t="s">
        <v>75</v>
      </c>
      <c r="C127" s="1589" t="s">
        <v>76</v>
      </c>
      <c r="D127" s="1605"/>
      <c r="E127" s="1859">
        <v>0.95</v>
      </c>
    </row>
    <row r="128" spans="1:5" ht="30">
      <c r="A128" s="1741"/>
      <c r="B128" s="1588" t="s">
        <v>77</v>
      </c>
      <c r="C128" s="1589" t="s">
        <v>78</v>
      </c>
      <c r="D128" s="1605"/>
      <c r="E128" s="1602">
        <v>1</v>
      </c>
    </row>
    <row r="129" spans="1:5" ht="30">
      <c r="A129" s="1741"/>
      <c r="B129" s="1588" t="s">
        <v>79</v>
      </c>
      <c r="C129" s="1589" t="s">
        <v>80</v>
      </c>
      <c r="D129" s="1605"/>
      <c r="E129" s="1602">
        <v>1</v>
      </c>
    </row>
    <row r="130" spans="1:5" ht="45">
      <c r="A130" s="1741" t="s">
        <v>1352</v>
      </c>
      <c r="B130" s="1597" t="s">
        <v>81</v>
      </c>
      <c r="C130" s="1597" t="s">
        <v>1325</v>
      </c>
      <c r="D130" s="1854"/>
      <c r="E130" s="1860" t="s">
        <v>589</v>
      </c>
    </row>
    <row r="131" spans="1:5" ht="39" customHeight="1">
      <c r="A131" s="1740" t="s">
        <v>244</v>
      </c>
      <c r="B131" s="1599" t="s">
        <v>82</v>
      </c>
      <c r="C131" s="1596" t="s">
        <v>84</v>
      </c>
      <c r="D131" s="1604"/>
      <c r="E131" s="1861" t="s">
        <v>589</v>
      </c>
    </row>
    <row r="132" spans="1:5" ht="34.5" customHeight="1">
      <c r="A132" s="1740"/>
      <c r="B132" s="1599" t="s">
        <v>83</v>
      </c>
      <c r="C132" s="1596" t="s">
        <v>85</v>
      </c>
      <c r="D132" s="1604"/>
      <c r="E132" s="1862">
        <v>1</v>
      </c>
    </row>
    <row r="133" spans="1:5" ht="30">
      <c r="A133" s="1741" t="s">
        <v>1353</v>
      </c>
      <c r="B133" s="1587" t="s">
        <v>105</v>
      </c>
      <c r="C133" s="1587" t="s">
        <v>106</v>
      </c>
      <c r="D133" s="1849"/>
      <c r="E133" s="1851">
        <v>0.16</v>
      </c>
    </row>
    <row r="134" spans="1:5" ht="30">
      <c r="A134" s="1740" t="s">
        <v>244</v>
      </c>
      <c r="B134" s="1588" t="s">
        <v>107</v>
      </c>
      <c r="C134" s="1589" t="s">
        <v>1326</v>
      </c>
      <c r="D134" s="1605"/>
      <c r="E134" s="1602">
        <v>0.25</v>
      </c>
    </row>
    <row r="135" spans="1:5" ht="30">
      <c r="A135" s="1741"/>
      <c r="B135" s="1588" t="s">
        <v>108</v>
      </c>
      <c r="C135" s="1589" t="s">
        <v>1327</v>
      </c>
      <c r="D135" s="1605"/>
      <c r="E135" s="1602">
        <v>0.28000000000000003</v>
      </c>
    </row>
    <row r="136" spans="1:5" ht="45">
      <c r="A136" s="1741"/>
      <c r="B136" s="1588" t="s">
        <v>109</v>
      </c>
      <c r="C136" s="1589" t="s">
        <v>126</v>
      </c>
      <c r="D136" s="1605"/>
      <c r="E136" s="1602">
        <v>0.35</v>
      </c>
    </row>
    <row r="137" spans="1:5" ht="30">
      <c r="A137" s="1741"/>
      <c r="B137" s="1588" t="s">
        <v>110</v>
      </c>
      <c r="C137" s="1589" t="s">
        <v>1328</v>
      </c>
      <c r="D137" s="1605"/>
      <c r="E137" s="1602">
        <v>0.63</v>
      </c>
    </row>
    <row r="138" spans="1:5" ht="30">
      <c r="A138" s="1741" t="s">
        <v>1354</v>
      </c>
      <c r="B138" s="1587" t="s">
        <v>114</v>
      </c>
      <c r="C138" s="1587" t="s">
        <v>115</v>
      </c>
      <c r="D138" s="1849"/>
      <c r="E138" s="1851">
        <v>0.4</v>
      </c>
    </row>
    <row r="139" spans="1:5">
      <c r="A139" s="1740" t="s">
        <v>244</v>
      </c>
      <c r="B139" s="1593" t="s">
        <v>590</v>
      </c>
      <c r="C139" s="1589" t="s">
        <v>591</v>
      </c>
      <c r="D139" s="1605"/>
      <c r="E139" s="1606" t="s">
        <v>592</v>
      </c>
    </row>
    <row r="140" spans="1:5" ht="38.25" customHeight="1">
      <c r="A140" s="1741"/>
      <c r="B140" s="1588" t="s">
        <v>593</v>
      </c>
      <c r="C140" s="1589" t="s">
        <v>1330</v>
      </c>
      <c r="D140" s="1605"/>
      <c r="E140" s="1862">
        <v>1</v>
      </c>
    </row>
    <row r="141" spans="1:5" ht="30">
      <c r="A141" s="1741" t="s">
        <v>244</v>
      </c>
      <c r="B141" s="1588" t="s">
        <v>594</v>
      </c>
      <c r="C141" s="1589" t="s">
        <v>116</v>
      </c>
      <c r="D141" s="1605"/>
      <c r="E141" s="1859">
        <v>0.4</v>
      </c>
    </row>
    <row r="142" spans="1:5" ht="30">
      <c r="A142" s="1741"/>
      <c r="B142" s="1588" t="s">
        <v>117</v>
      </c>
      <c r="C142" s="1589" t="s">
        <v>118</v>
      </c>
      <c r="D142" s="1605"/>
      <c r="E142" s="1859">
        <v>1</v>
      </c>
    </row>
    <row r="143" spans="1:5" ht="35.25" customHeight="1">
      <c r="A143" s="1741"/>
      <c r="B143" s="1588" t="s">
        <v>119</v>
      </c>
      <c r="C143" s="1589" t="s">
        <v>120</v>
      </c>
      <c r="D143" s="1605"/>
      <c r="E143" s="1859">
        <v>0.9</v>
      </c>
    </row>
    <row r="144" spans="1:5" ht="51" customHeight="1">
      <c r="A144" s="1740" t="s">
        <v>244</v>
      </c>
      <c r="B144" s="1588" t="s">
        <v>121</v>
      </c>
      <c r="C144" s="1589" t="s">
        <v>1331</v>
      </c>
      <c r="D144" s="1605"/>
      <c r="E144" s="1859">
        <v>0.7</v>
      </c>
    </row>
    <row r="145" spans="1:5" ht="36" customHeight="1">
      <c r="A145" s="1741" t="s">
        <v>1355</v>
      </c>
      <c r="B145" s="1587" t="s">
        <v>111</v>
      </c>
      <c r="C145" s="1587" t="s">
        <v>112</v>
      </c>
      <c r="D145" s="1849"/>
      <c r="E145" s="1851">
        <v>0.8</v>
      </c>
    </row>
    <row r="146" spans="1:5" ht="45">
      <c r="A146" s="1741" t="s">
        <v>244</v>
      </c>
      <c r="B146" s="1599" t="s">
        <v>122</v>
      </c>
      <c r="C146" s="1596" t="s">
        <v>123</v>
      </c>
      <c r="D146" s="1604"/>
      <c r="E146" s="1863">
        <v>10</v>
      </c>
    </row>
    <row r="147" spans="1:5" ht="68.25" customHeight="1">
      <c r="A147" s="1741"/>
      <c r="B147" s="1599" t="s">
        <v>124</v>
      </c>
      <c r="C147" s="1596" t="s">
        <v>125</v>
      </c>
      <c r="D147" s="1604"/>
      <c r="E147" s="1858" t="s">
        <v>113</v>
      </c>
    </row>
    <row r="148" spans="1:5" ht="30">
      <c r="A148" s="1741" t="s">
        <v>1356</v>
      </c>
      <c r="B148" s="1597" t="s">
        <v>142</v>
      </c>
      <c r="C148" s="1597" t="s">
        <v>1333</v>
      </c>
      <c r="D148" s="1854"/>
      <c r="E148" s="1603">
        <v>1</v>
      </c>
    </row>
    <row r="149" spans="1:5" ht="30">
      <c r="A149" s="1741"/>
      <c r="B149" s="1599" t="s">
        <v>143</v>
      </c>
      <c r="C149" s="1596" t="s">
        <v>151</v>
      </c>
      <c r="D149" s="1604"/>
      <c r="E149" s="1604" t="s">
        <v>158</v>
      </c>
    </row>
    <row r="150" spans="1:5">
      <c r="A150" s="1740" t="s">
        <v>244</v>
      </c>
      <c r="B150" s="1599" t="s">
        <v>144</v>
      </c>
      <c r="C150" s="1596" t="s">
        <v>152</v>
      </c>
      <c r="D150" s="1604"/>
      <c r="E150" s="1604" t="s">
        <v>159</v>
      </c>
    </row>
    <row r="151" spans="1:5">
      <c r="A151" s="1741"/>
      <c r="B151" s="1599" t="s">
        <v>145</v>
      </c>
      <c r="C151" s="1596" t="s">
        <v>153</v>
      </c>
      <c r="D151" s="1604"/>
      <c r="E151" s="1604" t="s">
        <v>160</v>
      </c>
    </row>
    <row r="152" spans="1:5" ht="30">
      <c r="A152" s="1741" t="s">
        <v>244</v>
      </c>
      <c r="B152" s="1599" t="s">
        <v>146</v>
      </c>
      <c r="C152" s="1596" t="s">
        <v>154</v>
      </c>
      <c r="D152" s="1604"/>
      <c r="E152" s="1604" t="s">
        <v>161</v>
      </c>
    </row>
    <row r="153" spans="1:5" ht="30">
      <c r="A153" s="1740" t="s">
        <v>244</v>
      </c>
      <c r="B153" s="1599" t="s">
        <v>147</v>
      </c>
      <c r="C153" s="1596" t="s">
        <v>155</v>
      </c>
      <c r="D153" s="1604"/>
      <c r="E153" s="1604" t="s">
        <v>39</v>
      </c>
    </row>
    <row r="154" spans="1:5" ht="45">
      <c r="A154" s="1741"/>
      <c r="B154" s="1599" t="s">
        <v>148</v>
      </c>
      <c r="C154" s="1596" t="s">
        <v>156</v>
      </c>
      <c r="D154" s="1604"/>
      <c r="E154" s="1604" t="s">
        <v>39</v>
      </c>
    </row>
    <row r="155" spans="1:5" ht="45">
      <c r="A155" s="1741" t="s">
        <v>244</v>
      </c>
      <c r="B155" s="1599" t="s">
        <v>149</v>
      </c>
      <c r="C155" s="1596" t="s">
        <v>1334</v>
      </c>
      <c r="D155" s="1604"/>
      <c r="E155" s="1604" t="s">
        <v>39</v>
      </c>
    </row>
    <row r="156" spans="1:5" ht="30">
      <c r="A156" s="1740" t="s">
        <v>244</v>
      </c>
      <c r="B156" s="1599" t="s">
        <v>150</v>
      </c>
      <c r="C156" s="1596" t="s">
        <v>157</v>
      </c>
      <c r="D156" s="1604"/>
      <c r="E156" s="1604" t="s">
        <v>162</v>
      </c>
    </row>
    <row r="157" spans="1:5" ht="30">
      <c r="A157" s="1741"/>
      <c r="B157" s="1588"/>
      <c r="C157" s="1589" t="s">
        <v>1335</v>
      </c>
      <c r="D157" s="1605"/>
      <c r="E157" s="1605" t="s">
        <v>1336</v>
      </c>
    </row>
    <row r="158" spans="1:5" ht="30">
      <c r="A158" s="1741" t="s">
        <v>244</v>
      </c>
      <c r="B158" s="1588"/>
      <c r="C158" s="1589" t="s">
        <v>1337</v>
      </c>
      <c r="D158" s="1605"/>
      <c r="E158" s="1605" t="s">
        <v>1336</v>
      </c>
    </row>
    <row r="159" spans="1:5" ht="60">
      <c r="A159" s="1741" t="s">
        <v>1357</v>
      </c>
      <c r="B159" s="1597" t="s">
        <v>163</v>
      </c>
      <c r="C159" s="1597" t="s">
        <v>1338</v>
      </c>
      <c r="D159" s="1854"/>
      <c r="E159" s="1603">
        <v>1</v>
      </c>
    </row>
    <row r="160" spans="1:5" ht="30">
      <c r="A160" s="1741"/>
      <c r="B160" s="1599" t="s">
        <v>164</v>
      </c>
      <c r="C160" s="1596" t="s">
        <v>165</v>
      </c>
      <c r="D160" s="1604"/>
      <c r="E160" s="1606" t="s">
        <v>436</v>
      </c>
    </row>
    <row r="161" spans="1:5">
      <c r="A161" s="2186" t="s">
        <v>0</v>
      </c>
      <c r="B161" s="2187" t="s">
        <v>1</v>
      </c>
      <c r="C161" s="2187" t="s">
        <v>2</v>
      </c>
      <c r="D161" s="2188" t="s">
        <v>605</v>
      </c>
      <c r="E161" s="2188"/>
    </row>
    <row r="162" spans="1:5" ht="30">
      <c r="A162" s="2186"/>
      <c r="B162" s="2187"/>
      <c r="C162" s="2187"/>
      <c r="D162" s="1688" t="s">
        <v>3</v>
      </c>
      <c r="E162" s="1689" t="s">
        <v>4</v>
      </c>
    </row>
    <row r="163" spans="1:5">
      <c r="A163" s="1881">
        <v>1</v>
      </c>
      <c r="B163" s="1769">
        <f>A163+1</f>
        <v>2</v>
      </c>
      <c r="C163" s="1690">
        <f t="shared" ref="C163:E163" si="1">B163+1</f>
        <v>3</v>
      </c>
      <c r="D163" s="1690">
        <f t="shared" si="1"/>
        <v>4</v>
      </c>
      <c r="E163" s="1690">
        <f t="shared" si="1"/>
        <v>5</v>
      </c>
    </row>
    <row r="164" spans="1:5">
      <c r="A164" s="1872" t="s">
        <v>1510</v>
      </c>
      <c r="B164" s="1848"/>
      <c r="C164" s="1691"/>
      <c r="D164" s="1692"/>
      <c r="E164" s="1692"/>
    </row>
    <row r="165" spans="1:5">
      <c r="A165" s="1882" t="s">
        <v>1585</v>
      </c>
      <c r="B165" s="1836"/>
      <c r="C165" s="1836"/>
      <c r="D165" s="1688"/>
      <c r="E165" s="1837"/>
    </row>
    <row r="166" spans="1:5" ht="30">
      <c r="A166" s="2191">
        <v>6</v>
      </c>
      <c r="B166" s="2192" t="s">
        <v>1586</v>
      </c>
      <c r="C166" s="1743" t="s">
        <v>1587</v>
      </c>
      <c r="D166" s="1611"/>
      <c r="E166" s="1744" t="s">
        <v>1588</v>
      </c>
    </row>
    <row r="167" spans="1:5" ht="30">
      <c r="A167" s="2191"/>
      <c r="B167" s="2192"/>
      <c r="C167" s="1743" t="s">
        <v>1590</v>
      </c>
      <c r="D167" s="1611"/>
      <c r="E167" s="1744" t="s">
        <v>1591</v>
      </c>
    </row>
    <row r="168" spans="1:5" ht="30">
      <c r="A168" s="2191"/>
      <c r="B168" s="2192"/>
      <c r="C168" s="1743" t="s">
        <v>1593</v>
      </c>
      <c r="D168" s="1611"/>
      <c r="E168" s="1744" t="s">
        <v>1594</v>
      </c>
    </row>
    <row r="169" spans="1:5" ht="30">
      <c r="A169" s="2191"/>
      <c r="B169" s="2192"/>
      <c r="C169" s="1743" t="s">
        <v>1596</v>
      </c>
      <c r="D169" s="1611"/>
      <c r="E169" s="1744" t="s">
        <v>1597</v>
      </c>
    </row>
    <row r="170" spans="1:5">
      <c r="A170" s="2197"/>
      <c r="B170" s="2198" t="s">
        <v>1599</v>
      </c>
      <c r="C170" s="1745" t="s">
        <v>1600</v>
      </c>
      <c r="D170" s="1608" t="s">
        <v>8</v>
      </c>
      <c r="E170" s="1746" t="s">
        <v>1601</v>
      </c>
    </row>
    <row r="171" spans="1:5">
      <c r="A171" s="2197"/>
      <c r="B171" s="2198"/>
      <c r="C171" s="1747" t="s">
        <v>1603</v>
      </c>
      <c r="D171" s="1608"/>
      <c r="E171" s="1746" t="s">
        <v>1601</v>
      </c>
    </row>
    <row r="172" spans="1:5">
      <c r="A172" s="2197"/>
      <c r="B172" s="2198"/>
      <c r="C172" s="1747" t="s">
        <v>1604</v>
      </c>
      <c r="D172" s="1608"/>
      <c r="E172" s="1746" t="s">
        <v>1602</v>
      </c>
    </row>
    <row r="173" spans="1:5">
      <c r="A173" s="2197"/>
      <c r="B173" s="2198" t="s">
        <v>1605</v>
      </c>
      <c r="C173" s="1745" t="s">
        <v>1600</v>
      </c>
      <c r="D173" s="1608" t="s">
        <v>8</v>
      </c>
      <c r="E173" s="1746" t="s">
        <v>1606</v>
      </c>
    </row>
    <row r="174" spans="1:5">
      <c r="A174" s="2197"/>
      <c r="B174" s="2198"/>
      <c r="C174" s="1747" t="s">
        <v>1603</v>
      </c>
      <c r="D174" s="1608"/>
      <c r="E174" s="1746" t="s">
        <v>1606</v>
      </c>
    </row>
    <row r="175" spans="1:5">
      <c r="A175" s="2197"/>
      <c r="B175" s="2198"/>
      <c r="C175" s="1747" t="s">
        <v>1604</v>
      </c>
      <c r="D175" s="1608"/>
      <c r="E175" s="1746" t="s">
        <v>1602</v>
      </c>
    </row>
    <row r="176" spans="1:5">
      <c r="A176" s="2197"/>
      <c r="B176" s="2198" t="s">
        <v>1608</v>
      </c>
      <c r="C176" s="1745" t="s">
        <v>1600</v>
      </c>
      <c r="D176" s="1608" t="s">
        <v>8</v>
      </c>
      <c r="E176" s="1746" t="s">
        <v>1606</v>
      </c>
    </row>
    <row r="177" spans="1:5">
      <c r="A177" s="2197"/>
      <c r="B177" s="2198"/>
      <c r="C177" s="1747" t="s">
        <v>1603</v>
      </c>
      <c r="D177" s="1608"/>
      <c r="E177" s="1746" t="s">
        <v>1606</v>
      </c>
    </row>
    <row r="178" spans="1:5">
      <c r="A178" s="2197"/>
      <c r="B178" s="2198"/>
      <c r="C178" s="1747" t="s">
        <v>1604</v>
      </c>
      <c r="D178" s="1608"/>
      <c r="E178" s="1746" t="s">
        <v>1602</v>
      </c>
    </row>
    <row r="179" spans="1:5">
      <c r="A179" s="2197"/>
      <c r="B179" s="2198" t="s">
        <v>1610</v>
      </c>
      <c r="C179" s="1745" t="s">
        <v>1600</v>
      </c>
      <c r="D179" s="1608" t="s">
        <v>8</v>
      </c>
      <c r="E179" s="1746" t="s">
        <v>1609</v>
      </c>
    </row>
    <row r="180" spans="1:5">
      <c r="A180" s="2197"/>
      <c r="B180" s="2198"/>
      <c r="C180" s="1747" t="s">
        <v>1603</v>
      </c>
      <c r="D180" s="1608"/>
      <c r="E180" s="1746" t="s">
        <v>1609</v>
      </c>
    </row>
    <row r="181" spans="1:5">
      <c r="A181" s="2197"/>
      <c r="B181" s="2198"/>
      <c r="C181" s="1747" t="s">
        <v>1604</v>
      </c>
      <c r="D181" s="1608"/>
      <c r="E181" s="1746" t="s">
        <v>1611</v>
      </c>
    </row>
    <row r="182" spans="1:5">
      <c r="A182" s="2197"/>
      <c r="B182" s="2198" t="s">
        <v>1612</v>
      </c>
      <c r="C182" s="1745" t="s">
        <v>1600</v>
      </c>
      <c r="D182" s="1608" t="s">
        <v>8</v>
      </c>
      <c r="E182" s="1746" t="s">
        <v>1613</v>
      </c>
    </row>
    <row r="183" spans="1:5">
      <c r="A183" s="2197"/>
      <c r="B183" s="2198"/>
      <c r="C183" s="1747" t="s">
        <v>1603</v>
      </c>
      <c r="D183" s="1608"/>
      <c r="E183" s="1746" t="s">
        <v>1613</v>
      </c>
    </row>
    <row r="184" spans="1:5">
      <c r="A184" s="2197"/>
      <c r="B184" s="2198"/>
      <c r="C184" s="1747" t="s">
        <v>1604</v>
      </c>
      <c r="D184" s="1608"/>
      <c r="E184" s="1746" t="s">
        <v>1602</v>
      </c>
    </row>
    <row r="185" spans="1:5">
      <c r="A185" s="2197"/>
      <c r="B185" s="2198" t="s">
        <v>1615</v>
      </c>
      <c r="C185" s="1745" t="s">
        <v>1600</v>
      </c>
      <c r="D185" s="1608" t="s">
        <v>8</v>
      </c>
      <c r="E185" s="1746" t="s">
        <v>1616</v>
      </c>
    </row>
    <row r="186" spans="1:5">
      <c r="A186" s="2197"/>
      <c r="B186" s="2198"/>
      <c r="C186" s="1747" t="s">
        <v>1603</v>
      </c>
      <c r="D186" s="1608"/>
      <c r="E186" s="1746" t="s">
        <v>1616</v>
      </c>
    </row>
    <row r="187" spans="1:5">
      <c r="A187" s="2197"/>
      <c r="B187" s="2198"/>
      <c r="C187" s="1747" t="s">
        <v>1604</v>
      </c>
      <c r="D187" s="1608"/>
      <c r="E187" s="1746" t="s">
        <v>1601</v>
      </c>
    </row>
    <row r="188" spans="1:5">
      <c r="A188" s="2197"/>
      <c r="B188" s="2198" t="s">
        <v>1618</v>
      </c>
      <c r="C188" s="1745" t="s">
        <v>1600</v>
      </c>
      <c r="D188" s="1608" t="s">
        <v>8</v>
      </c>
      <c r="E188" s="1746" t="s">
        <v>1619</v>
      </c>
    </row>
    <row r="189" spans="1:5">
      <c r="A189" s="2197"/>
      <c r="B189" s="2198"/>
      <c r="C189" s="1747" t="s">
        <v>1603</v>
      </c>
      <c r="D189" s="1608"/>
      <c r="E189" s="1746" t="s">
        <v>1619</v>
      </c>
    </row>
    <row r="190" spans="1:5">
      <c r="A190" s="2197"/>
      <c r="B190" s="2198"/>
      <c r="C190" s="1747" t="s">
        <v>1604</v>
      </c>
      <c r="D190" s="1608"/>
      <c r="E190" s="1746" t="s">
        <v>1621</v>
      </c>
    </row>
    <row r="191" spans="1:5">
      <c r="A191" s="2197"/>
      <c r="B191" s="2198" t="s">
        <v>1622</v>
      </c>
      <c r="C191" s="1745" t="s">
        <v>1600</v>
      </c>
      <c r="D191" s="1608" t="s">
        <v>8</v>
      </c>
      <c r="E191" s="1746" t="s">
        <v>1623</v>
      </c>
    </row>
    <row r="192" spans="1:5">
      <c r="A192" s="2197"/>
      <c r="B192" s="2198"/>
      <c r="C192" s="1747" t="s">
        <v>1603</v>
      </c>
      <c r="D192" s="1608"/>
      <c r="E192" s="1746" t="s">
        <v>1623</v>
      </c>
    </row>
    <row r="193" spans="1:5">
      <c r="A193" s="2197"/>
      <c r="B193" s="2198"/>
      <c r="C193" s="1747" t="s">
        <v>1604</v>
      </c>
      <c r="D193" s="1608"/>
      <c r="E193" s="1746" t="s">
        <v>1621</v>
      </c>
    </row>
    <row r="194" spans="1:5">
      <c r="A194" s="2197"/>
      <c r="B194" s="2198" t="s">
        <v>1624</v>
      </c>
      <c r="C194" s="1745" t="s">
        <v>1625</v>
      </c>
      <c r="D194" s="1608" t="s">
        <v>8</v>
      </c>
      <c r="E194" s="1746" t="s">
        <v>1626</v>
      </c>
    </row>
    <row r="195" spans="1:5">
      <c r="A195" s="2197"/>
      <c r="B195" s="2198"/>
      <c r="C195" s="1747" t="s">
        <v>1603</v>
      </c>
      <c r="D195" s="1608"/>
      <c r="E195" s="1746" t="s">
        <v>1626</v>
      </c>
    </row>
    <row r="196" spans="1:5">
      <c r="A196" s="2197"/>
      <c r="B196" s="2198"/>
      <c r="C196" s="1747" t="s">
        <v>1604</v>
      </c>
      <c r="D196" s="1608"/>
      <c r="E196" s="1746" t="s">
        <v>1609</v>
      </c>
    </row>
    <row r="197" spans="1:5">
      <c r="A197" s="2197"/>
      <c r="B197" s="2198" t="s">
        <v>1627</v>
      </c>
      <c r="C197" s="1745" t="s">
        <v>1625</v>
      </c>
      <c r="D197" s="1608" t="s">
        <v>8</v>
      </c>
      <c r="E197" s="1746" t="s">
        <v>1628</v>
      </c>
    </row>
    <row r="198" spans="1:5">
      <c r="A198" s="2197"/>
      <c r="B198" s="2198"/>
      <c r="C198" s="1747" t="s">
        <v>1603</v>
      </c>
      <c r="D198" s="1608"/>
      <c r="E198" s="1746" t="s">
        <v>1628</v>
      </c>
    </row>
    <row r="199" spans="1:5">
      <c r="A199" s="2197"/>
      <c r="B199" s="2198"/>
      <c r="C199" s="1747" t="s">
        <v>1604</v>
      </c>
      <c r="D199" s="1608"/>
      <c r="E199" s="1746" t="s">
        <v>1629</v>
      </c>
    </row>
    <row r="200" spans="1:5" ht="30">
      <c r="A200" s="1784"/>
      <c r="B200" s="1617" t="s">
        <v>1630</v>
      </c>
      <c r="C200" s="1745" t="s">
        <v>1631</v>
      </c>
      <c r="D200" s="1608" t="s">
        <v>8</v>
      </c>
      <c r="E200" s="1746" t="s">
        <v>1632</v>
      </c>
    </row>
    <row r="201" spans="1:5" ht="30">
      <c r="A201" s="1784"/>
      <c r="B201" s="1617" t="s">
        <v>1634</v>
      </c>
      <c r="C201" s="1745" t="s">
        <v>1635</v>
      </c>
      <c r="D201" s="1608" t="s">
        <v>8</v>
      </c>
      <c r="E201" s="1746" t="s">
        <v>1636</v>
      </c>
    </row>
    <row r="202" spans="1:5">
      <c r="A202" s="2197"/>
      <c r="B202" s="2198" t="s">
        <v>1638</v>
      </c>
      <c r="C202" s="1745" t="s">
        <v>1639</v>
      </c>
      <c r="D202" s="1608" t="s">
        <v>8</v>
      </c>
      <c r="E202" s="1746" t="s">
        <v>1640</v>
      </c>
    </row>
    <row r="203" spans="1:5">
      <c r="A203" s="2197"/>
      <c r="B203" s="2198"/>
      <c r="C203" s="1747" t="s">
        <v>1603</v>
      </c>
      <c r="D203" s="1608"/>
      <c r="E203" s="1746" t="s">
        <v>1640</v>
      </c>
    </row>
    <row r="204" spans="1:5">
      <c r="A204" s="2197"/>
      <c r="B204" s="2198"/>
      <c r="C204" s="1747" t="s">
        <v>1604</v>
      </c>
      <c r="D204" s="1608"/>
      <c r="E204" s="1746" t="s">
        <v>1629</v>
      </c>
    </row>
    <row r="205" spans="1:5">
      <c r="A205" s="1784"/>
      <c r="B205" s="1617" t="s">
        <v>1641</v>
      </c>
      <c r="C205" s="1745" t="s">
        <v>1642</v>
      </c>
      <c r="D205" s="1608" t="s">
        <v>8</v>
      </c>
      <c r="E205" s="1746" t="s">
        <v>1643</v>
      </c>
    </row>
    <row r="206" spans="1:5" ht="30">
      <c r="A206" s="1784"/>
      <c r="B206" s="1617" t="s">
        <v>1644</v>
      </c>
      <c r="C206" s="1745" t="s">
        <v>1645</v>
      </c>
      <c r="D206" s="1608" t="s">
        <v>8</v>
      </c>
      <c r="E206" s="1746" t="s">
        <v>1646</v>
      </c>
    </row>
    <row r="207" spans="1:5">
      <c r="A207" s="1784"/>
      <c r="B207" s="1617" t="s">
        <v>1648</v>
      </c>
      <c r="C207" s="1745" t="s">
        <v>1649</v>
      </c>
      <c r="D207" s="1608" t="s">
        <v>8</v>
      </c>
      <c r="E207" s="1746">
        <v>0</v>
      </c>
    </row>
    <row r="208" spans="1:5">
      <c r="A208" s="1882" t="s">
        <v>1650</v>
      </c>
      <c r="B208" s="1836"/>
      <c r="C208" s="1836"/>
      <c r="D208" s="1688"/>
      <c r="E208" s="1837"/>
    </row>
    <row r="209" spans="1:5" ht="30">
      <c r="A209" s="1787">
        <v>7</v>
      </c>
      <c r="B209" s="1748" t="s">
        <v>1651</v>
      </c>
      <c r="C209" s="1748" t="s">
        <v>1652</v>
      </c>
      <c r="D209" s="1611"/>
      <c r="E209" s="1744">
        <v>0.68</v>
      </c>
    </row>
    <row r="210" spans="1:5">
      <c r="A210" s="1784"/>
      <c r="B210" s="1617" t="s">
        <v>1653</v>
      </c>
      <c r="C210" s="1745" t="s">
        <v>1654</v>
      </c>
      <c r="D210" s="1608" t="s">
        <v>8</v>
      </c>
      <c r="E210" s="1746" t="s">
        <v>1655</v>
      </c>
    </row>
    <row r="211" spans="1:5" ht="45">
      <c r="A211" s="1787">
        <v>8</v>
      </c>
      <c r="B211" s="1748" t="s">
        <v>1656</v>
      </c>
      <c r="C211" s="1748" t="s">
        <v>1657</v>
      </c>
      <c r="D211" s="1611"/>
      <c r="E211" s="1744">
        <v>0.68</v>
      </c>
    </row>
    <row r="212" spans="1:5" ht="30">
      <c r="A212" s="1784"/>
      <c r="B212" s="1617" t="s">
        <v>1658</v>
      </c>
      <c r="C212" s="1745" t="s">
        <v>1659</v>
      </c>
      <c r="D212" s="1608" t="s">
        <v>8</v>
      </c>
      <c r="E212" s="1746" t="s">
        <v>1601</v>
      </c>
    </row>
    <row r="213" spans="1:5" ht="30">
      <c r="A213" s="1784"/>
      <c r="B213" s="1617" t="s">
        <v>1661</v>
      </c>
      <c r="C213" s="1745" t="s">
        <v>1659</v>
      </c>
      <c r="D213" s="1608" t="s">
        <v>8</v>
      </c>
      <c r="E213" s="1746" t="s">
        <v>1662</v>
      </c>
    </row>
    <row r="214" spans="1:5" ht="30">
      <c r="A214" s="1787">
        <v>9</v>
      </c>
      <c r="B214" s="1748" t="s">
        <v>1664</v>
      </c>
      <c r="C214" s="1743" t="s">
        <v>1665</v>
      </c>
      <c r="D214" s="1611"/>
      <c r="E214" s="1744">
        <v>1</v>
      </c>
    </row>
    <row r="215" spans="1:5" ht="30">
      <c r="A215" s="1784"/>
      <c r="B215" s="1617" t="s">
        <v>1666</v>
      </c>
      <c r="C215" s="1745" t="s">
        <v>1567</v>
      </c>
      <c r="D215" s="1608" t="s">
        <v>8</v>
      </c>
      <c r="E215" s="1746" t="s">
        <v>1667</v>
      </c>
    </row>
    <row r="216" spans="1:5" ht="45">
      <c r="A216" s="1787">
        <v>10</v>
      </c>
      <c r="B216" s="1748" t="s">
        <v>1668</v>
      </c>
      <c r="C216" s="1748" t="s">
        <v>1669</v>
      </c>
      <c r="D216" s="1611"/>
      <c r="E216" s="1744">
        <v>1</v>
      </c>
    </row>
    <row r="217" spans="1:5">
      <c r="A217" s="1784"/>
      <c r="B217" s="1617" t="s">
        <v>1670</v>
      </c>
      <c r="C217" s="1745" t="s">
        <v>1567</v>
      </c>
      <c r="D217" s="1608" t="s">
        <v>8</v>
      </c>
      <c r="E217" s="1746" t="s">
        <v>1671</v>
      </c>
    </row>
    <row r="218" spans="1:5">
      <c r="A218" s="1882" t="s">
        <v>1672</v>
      </c>
      <c r="B218" s="1836"/>
      <c r="C218" s="1836"/>
      <c r="D218" s="1688"/>
      <c r="E218" s="1837"/>
    </row>
    <row r="219" spans="1:5" ht="45">
      <c r="A219" s="1787">
        <v>11</v>
      </c>
      <c r="B219" s="1748" t="s">
        <v>1673</v>
      </c>
      <c r="C219" s="1609" t="s">
        <v>1674</v>
      </c>
      <c r="D219" s="1611"/>
      <c r="E219" s="1611" t="s">
        <v>1675</v>
      </c>
    </row>
    <row r="220" spans="1:5" ht="45">
      <c r="A220" s="1784"/>
      <c r="B220" s="1617" t="s">
        <v>1676</v>
      </c>
      <c r="C220" s="1607" t="s">
        <v>1677</v>
      </c>
      <c r="D220" s="1608" t="s">
        <v>8</v>
      </c>
      <c r="E220" s="1749">
        <v>0.85</v>
      </c>
    </row>
    <row r="221" spans="1:5" ht="30">
      <c r="A221" s="1784"/>
      <c r="B221" s="1617" t="s">
        <v>1678</v>
      </c>
      <c r="C221" s="1607" t="s">
        <v>1679</v>
      </c>
      <c r="D221" s="1608"/>
      <c r="E221" s="1749" t="s">
        <v>1680</v>
      </c>
    </row>
    <row r="222" spans="1:5" ht="30">
      <c r="A222" s="1787">
        <v>12</v>
      </c>
      <c r="B222" s="1748" t="s">
        <v>1681</v>
      </c>
      <c r="C222" s="1609" t="s">
        <v>1682</v>
      </c>
      <c r="D222" s="1611"/>
      <c r="E222" s="1610">
        <v>0.96</v>
      </c>
    </row>
    <row r="223" spans="1:5" ht="30">
      <c r="A223" s="1784"/>
      <c r="B223" s="1617" t="s">
        <v>1683</v>
      </c>
      <c r="C223" s="1607" t="s">
        <v>1684</v>
      </c>
      <c r="D223" s="1608" t="s">
        <v>8</v>
      </c>
      <c r="E223" s="1608" t="s">
        <v>1685</v>
      </c>
    </row>
    <row r="224" spans="1:5" ht="30">
      <c r="A224" s="2191">
        <v>13</v>
      </c>
      <c r="B224" s="2192" t="s">
        <v>1686</v>
      </c>
      <c r="C224" s="1609" t="s">
        <v>1687</v>
      </c>
      <c r="D224" s="2199"/>
      <c r="E224" s="1610">
        <v>0.4</v>
      </c>
    </row>
    <row r="225" spans="1:5" ht="45">
      <c r="A225" s="2191"/>
      <c r="B225" s="2192"/>
      <c r="C225" s="1609" t="s">
        <v>1688</v>
      </c>
      <c r="D225" s="2199"/>
      <c r="E225" s="1749">
        <v>0.72</v>
      </c>
    </row>
    <row r="226" spans="1:5" ht="45">
      <c r="A226" s="1784"/>
      <c r="B226" s="1617" t="s">
        <v>1689</v>
      </c>
      <c r="C226" s="1607" t="s">
        <v>1690</v>
      </c>
      <c r="D226" s="1608" t="s">
        <v>8</v>
      </c>
      <c r="E226" s="1608" t="s">
        <v>352</v>
      </c>
    </row>
    <row r="227" spans="1:5" ht="30">
      <c r="A227" s="1784"/>
      <c r="B227" s="1617" t="s">
        <v>1691</v>
      </c>
      <c r="C227" s="1750" t="s">
        <v>1692</v>
      </c>
      <c r="D227" s="1751">
        <v>100</v>
      </c>
      <c r="E227" s="1685">
        <v>1</v>
      </c>
    </row>
    <row r="228" spans="1:5" ht="45">
      <c r="A228" s="1784"/>
      <c r="B228" s="1617" t="s">
        <v>1693</v>
      </c>
      <c r="C228" s="1607" t="s">
        <v>1694</v>
      </c>
      <c r="D228" s="1608" t="s">
        <v>8</v>
      </c>
      <c r="E228" s="1608" t="s">
        <v>1695</v>
      </c>
    </row>
    <row r="229" spans="1:5" ht="30">
      <c r="A229" s="1784"/>
      <c r="B229" s="1617" t="s">
        <v>1696</v>
      </c>
      <c r="C229" s="1607" t="s">
        <v>1567</v>
      </c>
      <c r="D229" s="1608" t="s">
        <v>8</v>
      </c>
      <c r="E229" s="1608" t="s">
        <v>369</v>
      </c>
    </row>
    <row r="230" spans="1:5">
      <c r="A230" s="1882" t="s">
        <v>1697</v>
      </c>
      <c r="B230" s="1836"/>
      <c r="C230" s="1836"/>
      <c r="D230" s="1688"/>
      <c r="E230" s="1837"/>
    </row>
    <row r="231" spans="1:5" ht="30">
      <c r="A231" s="1787">
        <v>14</v>
      </c>
      <c r="B231" s="1748" t="s">
        <v>1698</v>
      </c>
      <c r="C231" s="1609" t="s">
        <v>1699</v>
      </c>
      <c r="D231" s="1611"/>
      <c r="E231" s="1610">
        <v>0.81</v>
      </c>
    </row>
    <row r="232" spans="1:5" ht="30">
      <c r="A232" s="1784"/>
      <c r="B232" s="1617" t="s">
        <v>1700</v>
      </c>
      <c r="C232" s="1607" t="s">
        <v>1701</v>
      </c>
      <c r="D232" s="1608" t="s">
        <v>8</v>
      </c>
      <c r="E232" s="1608" t="s">
        <v>159</v>
      </c>
    </row>
    <row r="233" spans="1:5" ht="30">
      <c r="A233" s="1784"/>
      <c r="B233" s="1876" t="s">
        <v>1702</v>
      </c>
      <c r="C233" s="1607" t="s">
        <v>1703</v>
      </c>
      <c r="D233" s="1608" t="s">
        <v>8</v>
      </c>
      <c r="E233" s="1608" t="s">
        <v>1704</v>
      </c>
    </row>
    <row r="234" spans="1:5">
      <c r="A234" s="1784"/>
      <c r="B234" s="1617" t="s">
        <v>1706</v>
      </c>
      <c r="C234" s="1607" t="s">
        <v>1707</v>
      </c>
      <c r="D234" s="1608" t="s">
        <v>8</v>
      </c>
      <c r="E234" s="1608" t="s">
        <v>1708</v>
      </c>
    </row>
    <row r="235" spans="1:5">
      <c r="A235" s="1784"/>
      <c r="B235" s="1617" t="s">
        <v>1710</v>
      </c>
      <c r="C235" s="1607" t="s">
        <v>1711</v>
      </c>
      <c r="D235" s="1608" t="s">
        <v>8</v>
      </c>
      <c r="E235" s="1608"/>
    </row>
    <row r="236" spans="1:5" ht="45">
      <c r="A236" s="1787">
        <v>16</v>
      </c>
      <c r="B236" s="1748" t="s">
        <v>1713</v>
      </c>
      <c r="C236" s="1609" t="s">
        <v>1714</v>
      </c>
      <c r="D236" s="1608"/>
      <c r="E236" s="1610">
        <v>0.5</v>
      </c>
    </row>
    <row r="237" spans="1:5" ht="45">
      <c r="A237" s="1670"/>
      <c r="B237" s="1617" t="s">
        <v>1715</v>
      </c>
      <c r="C237" s="1607" t="s">
        <v>1701</v>
      </c>
      <c r="D237" s="1608" t="s">
        <v>8</v>
      </c>
      <c r="E237" s="1608" t="s">
        <v>159</v>
      </c>
    </row>
    <row r="238" spans="1:5" ht="45">
      <c r="A238" s="1670"/>
      <c r="B238" s="1617" t="s">
        <v>1716</v>
      </c>
      <c r="C238" s="1752" t="s">
        <v>1717</v>
      </c>
      <c r="D238" s="1608" t="s">
        <v>8</v>
      </c>
      <c r="E238" s="1608" t="s">
        <v>355</v>
      </c>
    </row>
    <row r="239" spans="1:5" ht="45">
      <c r="A239" s="1784"/>
      <c r="B239" s="1617" t="s">
        <v>1718</v>
      </c>
      <c r="C239" s="1607" t="s">
        <v>1719</v>
      </c>
      <c r="D239" s="1608" t="s">
        <v>8</v>
      </c>
      <c r="E239" s="1608" t="s">
        <v>355</v>
      </c>
    </row>
    <row r="240" spans="1:5" ht="30">
      <c r="A240" s="1883">
        <v>17</v>
      </c>
      <c r="B240" s="1795" t="s">
        <v>1721</v>
      </c>
      <c r="C240" s="1644" t="s">
        <v>1722</v>
      </c>
      <c r="D240" s="1651"/>
      <c r="E240" s="1753">
        <v>1</v>
      </c>
    </row>
    <row r="241" spans="1:5" ht="30">
      <c r="A241" s="1784"/>
      <c r="B241" s="1617" t="s">
        <v>1723</v>
      </c>
      <c r="C241" s="1607" t="s">
        <v>1724</v>
      </c>
      <c r="D241" s="1608" t="s">
        <v>8</v>
      </c>
      <c r="E241" s="1608" t="s">
        <v>1725</v>
      </c>
    </row>
    <row r="242" spans="1:5" ht="30">
      <c r="A242" s="1670"/>
      <c r="B242" s="1617" t="s">
        <v>1726</v>
      </c>
      <c r="C242" s="1607" t="s">
        <v>1727</v>
      </c>
      <c r="D242" s="1608" t="s">
        <v>8</v>
      </c>
      <c r="E242" s="1608" t="s">
        <v>1728</v>
      </c>
    </row>
    <row r="243" spans="1:5" ht="30">
      <c r="A243" s="1784"/>
      <c r="B243" s="1617" t="s">
        <v>1730</v>
      </c>
      <c r="C243" s="1607" t="s">
        <v>1731</v>
      </c>
      <c r="D243" s="1608" t="s">
        <v>8</v>
      </c>
      <c r="E243" s="1608" t="s">
        <v>1732</v>
      </c>
    </row>
    <row r="244" spans="1:5" ht="30">
      <c r="A244" s="1670"/>
      <c r="B244" s="1617" t="s">
        <v>1733</v>
      </c>
      <c r="C244" s="1607" t="s">
        <v>1734</v>
      </c>
      <c r="D244" s="1608" t="s">
        <v>8</v>
      </c>
      <c r="E244" s="1608" t="s">
        <v>1735</v>
      </c>
    </row>
    <row r="245" spans="1:5" ht="45">
      <c r="A245" s="1883">
        <v>18</v>
      </c>
      <c r="B245" s="1795" t="s">
        <v>1736</v>
      </c>
      <c r="C245" s="1644" t="s">
        <v>1737</v>
      </c>
      <c r="D245" s="1651"/>
      <c r="E245" s="1753">
        <v>1</v>
      </c>
    </row>
    <row r="246" spans="1:5" ht="30">
      <c r="A246" s="1670"/>
      <c r="B246" s="1617" t="s">
        <v>1738</v>
      </c>
      <c r="C246" s="1607" t="s">
        <v>1739</v>
      </c>
      <c r="D246" s="1608" t="s">
        <v>8</v>
      </c>
      <c r="E246" s="1608" t="s">
        <v>1740</v>
      </c>
    </row>
    <row r="247" spans="1:5" ht="30">
      <c r="A247" s="1670"/>
      <c r="B247" s="1617" t="s">
        <v>1741</v>
      </c>
      <c r="C247" s="1607" t="s">
        <v>1742</v>
      </c>
      <c r="D247" s="1608" t="s">
        <v>8</v>
      </c>
      <c r="E247" s="1608" t="s">
        <v>1743</v>
      </c>
    </row>
    <row r="248" spans="1:5" ht="45">
      <c r="A248" s="1670"/>
      <c r="B248" s="1617" t="s">
        <v>1744</v>
      </c>
      <c r="C248" s="1607" t="s">
        <v>1745</v>
      </c>
      <c r="D248" s="1608" t="s">
        <v>8</v>
      </c>
      <c r="E248" s="1608" t="s">
        <v>355</v>
      </c>
    </row>
    <row r="249" spans="1:5" ht="30">
      <c r="A249" s="1670"/>
      <c r="B249" s="1617" t="s">
        <v>1747</v>
      </c>
      <c r="C249" s="1607" t="s">
        <v>1748</v>
      </c>
      <c r="D249" s="1608" t="s">
        <v>8</v>
      </c>
      <c r="E249" s="1608" t="s">
        <v>355</v>
      </c>
    </row>
    <row r="250" spans="1:5" ht="45">
      <c r="A250" s="1787">
        <v>19</v>
      </c>
      <c r="B250" s="1748" t="s">
        <v>1749</v>
      </c>
      <c r="C250" s="1609" t="s">
        <v>1750</v>
      </c>
      <c r="D250" s="1608"/>
      <c r="E250" s="1610">
        <v>1</v>
      </c>
    </row>
    <row r="251" spans="1:5" ht="30">
      <c r="A251" s="1670"/>
      <c r="B251" s="1617" t="s">
        <v>1751</v>
      </c>
      <c r="C251" s="1607" t="s">
        <v>1752</v>
      </c>
      <c r="D251" s="1608" t="s">
        <v>8</v>
      </c>
      <c r="E251" s="1608" t="s">
        <v>1753</v>
      </c>
    </row>
    <row r="252" spans="1:5" ht="30">
      <c r="A252" s="1670"/>
      <c r="B252" s="1617" t="s">
        <v>1754</v>
      </c>
      <c r="C252" s="1607" t="s">
        <v>1752</v>
      </c>
      <c r="D252" s="1608" t="s">
        <v>8</v>
      </c>
      <c r="E252" s="1608" t="s">
        <v>1753</v>
      </c>
    </row>
    <row r="253" spans="1:5">
      <c r="A253" s="1882" t="s">
        <v>1755</v>
      </c>
      <c r="B253" s="1836"/>
      <c r="C253" s="1836"/>
      <c r="D253" s="1688"/>
      <c r="E253" s="1837"/>
    </row>
    <row r="254" spans="1:5" ht="30">
      <c r="A254" s="1787">
        <v>20</v>
      </c>
      <c r="B254" s="1748" t="s">
        <v>1756</v>
      </c>
      <c r="C254" s="1609" t="s">
        <v>1757</v>
      </c>
      <c r="D254" s="1611"/>
      <c r="E254" s="1610">
        <v>0.49</v>
      </c>
    </row>
    <row r="255" spans="1:5" ht="30">
      <c r="A255" s="1670"/>
      <c r="B255" s="1617" t="s">
        <v>1759</v>
      </c>
      <c r="C255" s="1607" t="s">
        <v>1760</v>
      </c>
      <c r="D255" s="1608" t="s">
        <v>8</v>
      </c>
      <c r="E255" s="1608" t="s">
        <v>1761</v>
      </c>
    </row>
    <row r="256" spans="1:5" ht="30">
      <c r="A256" s="1787">
        <v>21</v>
      </c>
      <c r="B256" s="1748" t="s">
        <v>1763</v>
      </c>
      <c r="C256" s="1609" t="s">
        <v>1764</v>
      </c>
      <c r="D256" s="1611"/>
      <c r="E256" s="1661">
        <v>0.45</v>
      </c>
    </row>
    <row r="257" spans="1:5" ht="30">
      <c r="A257" s="1670"/>
      <c r="B257" s="1617" t="s">
        <v>1765</v>
      </c>
      <c r="C257" s="1607" t="s">
        <v>1766</v>
      </c>
      <c r="D257" s="1608"/>
      <c r="E257" s="1608" t="s">
        <v>1767</v>
      </c>
    </row>
    <row r="258" spans="1:5" ht="30">
      <c r="A258" s="1670"/>
      <c r="B258" s="1617" t="s">
        <v>1768</v>
      </c>
      <c r="C258" s="1607" t="s">
        <v>1766</v>
      </c>
      <c r="D258" s="1608"/>
      <c r="E258" s="1608" t="s">
        <v>245</v>
      </c>
    </row>
    <row r="259" spans="1:5" ht="30">
      <c r="A259" s="1670"/>
      <c r="B259" s="1617" t="s">
        <v>1770</v>
      </c>
      <c r="C259" s="1607" t="s">
        <v>1766</v>
      </c>
      <c r="D259" s="1608"/>
      <c r="E259" s="1608" t="s">
        <v>1771</v>
      </c>
    </row>
    <row r="260" spans="1:5">
      <c r="A260" s="1787">
        <v>22</v>
      </c>
      <c r="B260" s="1748" t="s">
        <v>1773</v>
      </c>
      <c r="C260" s="1609" t="s">
        <v>1774</v>
      </c>
      <c r="D260" s="1611"/>
      <c r="E260" s="1661">
        <v>0.9</v>
      </c>
    </row>
    <row r="261" spans="1:5" ht="30">
      <c r="A261" s="1670"/>
      <c r="B261" s="1617" t="s">
        <v>1775</v>
      </c>
      <c r="C261" s="1607" t="s">
        <v>1776</v>
      </c>
      <c r="D261" s="1608" t="s">
        <v>484</v>
      </c>
      <c r="E261" s="1608" t="s">
        <v>1777</v>
      </c>
    </row>
    <row r="262" spans="1:5">
      <c r="A262" s="1670"/>
      <c r="B262" s="1617" t="s">
        <v>1778</v>
      </c>
      <c r="C262" s="1607" t="s">
        <v>1779</v>
      </c>
      <c r="D262" s="1608"/>
      <c r="E262" s="1608" t="s">
        <v>1780</v>
      </c>
    </row>
    <row r="263" spans="1:5">
      <c r="A263" s="1882" t="s">
        <v>1781</v>
      </c>
      <c r="B263" s="1836"/>
      <c r="C263" s="1836"/>
      <c r="D263" s="1688"/>
      <c r="E263" s="1837"/>
    </row>
    <row r="264" spans="1:5" ht="60">
      <c r="A264" s="1787">
        <v>23</v>
      </c>
      <c r="B264" s="1748" t="s">
        <v>1782</v>
      </c>
      <c r="C264" s="1609" t="s">
        <v>1783</v>
      </c>
      <c r="D264" s="1611"/>
      <c r="E264" s="1610">
        <v>1</v>
      </c>
    </row>
    <row r="265" spans="1:5" ht="45">
      <c r="A265" s="1784"/>
      <c r="B265" s="1617" t="s">
        <v>1784</v>
      </c>
      <c r="C265" s="1607" t="s">
        <v>1701</v>
      </c>
      <c r="D265" s="1608" t="s">
        <v>8</v>
      </c>
      <c r="E265" s="1608" t="s">
        <v>14</v>
      </c>
    </row>
    <row r="266" spans="1:5" ht="60">
      <c r="A266" s="1784"/>
      <c r="B266" s="1617" t="s">
        <v>1785</v>
      </c>
      <c r="C266" s="1607" t="s">
        <v>1701</v>
      </c>
      <c r="D266" s="1608" t="s">
        <v>8</v>
      </c>
      <c r="E266" s="1608" t="s">
        <v>1568</v>
      </c>
    </row>
    <row r="267" spans="1:5" ht="30">
      <c r="A267" s="1784"/>
      <c r="B267" s="1617" t="s">
        <v>1786</v>
      </c>
      <c r="C267" s="1607" t="s">
        <v>1701</v>
      </c>
      <c r="D267" s="1608" t="s">
        <v>8</v>
      </c>
      <c r="E267" s="1608" t="s">
        <v>1787</v>
      </c>
    </row>
    <row r="268" spans="1:5" ht="45">
      <c r="A268" s="1784"/>
      <c r="B268" s="1876" t="s">
        <v>1788</v>
      </c>
      <c r="C268" s="1607" t="s">
        <v>1701</v>
      </c>
      <c r="D268" s="1608" t="s">
        <v>8</v>
      </c>
      <c r="E268" s="1608"/>
    </row>
    <row r="269" spans="1:5" ht="30">
      <c r="A269" s="1784"/>
      <c r="B269" s="1876" t="s">
        <v>1790</v>
      </c>
      <c r="C269" s="1754" t="s">
        <v>1791</v>
      </c>
      <c r="D269" s="1608" t="s">
        <v>8</v>
      </c>
      <c r="E269" s="1608"/>
    </row>
    <row r="270" spans="1:5" ht="45">
      <c r="A270" s="1787">
        <v>24</v>
      </c>
      <c r="B270" s="1748" t="s">
        <v>1793</v>
      </c>
      <c r="C270" s="1609" t="s">
        <v>1794</v>
      </c>
      <c r="D270" s="1611"/>
      <c r="E270" s="1610">
        <v>1</v>
      </c>
    </row>
    <row r="271" spans="1:5" ht="45">
      <c r="A271" s="1784"/>
      <c r="B271" s="1617" t="s">
        <v>1795</v>
      </c>
      <c r="C271" s="1607" t="s">
        <v>1701</v>
      </c>
      <c r="D271" s="1608" t="s">
        <v>8</v>
      </c>
      <c r="E271" s="1608" t="s">
        <v>1796</v>
      </c>
    </row>
    <row r="272" spans="1:5" ht="30">
      <c r="A272" s="1784"/>
      <c r="B272" s="1617" t="s">
        <v>1798</v>
      </c>
      <c r="C272" s="1607" t="s">
        <v>1701</v>
      </c>
      <c r="D272" s="1608" t="s">
        <v>8</v>
      </c>
      <c r="E272" s="1608" t="s">
        <v>1799</v>
      </c>
    </row>
    <row r="273" spans="1:5" ht="60">
      <c r="A273" s="1787">
        <v>25</v>
      </c>
      <c r="B273" s="1748" t="s">
        <v>1801</v>
      </c>
      <c r="C273" s="1755" t="s">
        <v>1802</v>
      </c>
      <c r="D273" s="1611"/>
      <c r="E273" s="1610">
        <v>0.2</v>
      </c>
    </row>
    <row r="274" spans="1:5" ht="60">
      <c r="A274" s="1670"/>
      <c r="B274" s="1617" t="s">
        <v>1803</v>
      </c>
      <c r="C274" s="1756" t="s">
        <v>1804</v>
      </c>
      <c r="D274" s="1608" t="s">
        <v>8</v>
      </c>
      <c r="E274" s="1608" t="s">
        <v>1805</v>
      </c>
    </row>
    <row r="275" spans="1:5" ht="30">
      <c r="A275" s="1670"/>
      <c r="B275" s="1617" t="s">
        <v>1806</v>
      </c>
      <c r="C275" s="1607" t="s">
        <v>1807</v>
      </c>
      <c r="D275" s="1608" t="s">
        <v>8</v>
      </c>
      <c r="E275" s="1608" t="s">
        <v>1808</v>
      </c>
    </row>
    <row r="276" spans="1:5" ht="30">
      <c r="A276" s="1670"/>
      <c r="B276" s="1617" t="s">
        <v>1809</v>
      </c>
      <c r="C276" s="1756" t="s">
        <v>1810</v>
      </c>
      <c r="D276" s="1608" t="s">
        <v>8</v>
      </c>
      <c r="E276" s="1608" t="s">
        <v>1811</v>
      </c>
    </row>
    <row r="277" spans="1:5">
      <c r="A277" s="1882" t="s">
        <v>1812</v>
      </c>
      <c r="B277" s="1836"/>
      <c r="C277" s="1836"/>
      <c r="D277" s="1688"/>
      <c r="E277" s="1837"/>
    </row>
    <row r="278" spans="1:5" ht="60">
      <c r="A278" s="1787">
        <v>26</v>
      </c>
      <c r="B278" s="1748" t="s">
        <v>1801</v>
      </c>
      <c r="C278" s="1609" t="s">
        <v>1813</v>
      </c>
      <c r="D278" s="1611"/>
      <c r="E278" s="1611" t="s">
        <v>1814</v>
      </c>
    </row>
    <row r="279" spans="1:5">
      <c r="A279" s="1670"/>
      <c r="B279" s="1617" t="s">
        <v>1816</v>
      </c>
      <c r="C279" s="1607" t="s">
        <v>1817</v>
      </c>
      <c r="D279" s="1608"/>
      <c r="E279" s="1608" t="s">
        <v>1818</v>
      </c>
    </row>
    <row r="280" spans="1:5" ht="30">
      <c r="A280" s="1670"/>
      <c r="B280" s="1617" t="s">
        <v>1820</v>
      </c>
      <c r="C280" s="1607" t="s">
        <v>1821</v>
      </c>
      <c r="D280" s="1608"/>
      <c r="E280" s="1608" t="s">
        <v>1822</v>
      </c>
    </row>
    <row r="281" spans="1:5" ht="30">
      <c r="A281" s="1670"/>
      <c r="B281" s="1617" t="s">
        <v>1824</v>
      </c>
      <c r="C281" s="1607" t="s">
        <v>1825</v>
      </c>
      <c r="D281" s="1608"/>
      <c r="E281" s="1608" t="s">
        <v>1822</v>
      </c>
    </row>
    <row r="282" spans="1:5" ht="45">
      <c r="A282" s="1670"/>
      <c r="B282" s="1617" t="s">
        <v>1826</v>
      </c>
      <c r="C282" s="1607" t="s">
        <v>1827</v>
      </c>
      <c r="D282" s="1608"/>
      <c r="E282" s="1608" t="s">
        <v>158</v>
      </c>
    </row>
    <row r="283" spans="1:5" ht="30">
      <c r="A283" s="1670"/>
      <c r="B283" s="1617" t="s">
        <v>1828</v>
      </c>
      <c r="C283" s="1607" t="s">
        <v>1829</v>
      </c>
      <c r="D283" s="1608"/>
      <c r="E283" s="1608" t="s">
        <v>1830</v>
      </c>
    </row>
    <row r="284" spans="1:5">
      <c r="A284" s="1670"/>
      <c r="B284" s="1617" t="s">
        <v>1831</v>
      </c>
      <c r="C284" s="1607" t="s">
        <v>1832</v>
      </c>
      <c r="D284" s="1608"/>
      <c r="E284" s="1608" t="s">
        <v>1833</v>
      </c>
    </row>
    <row r="285" spans="1:5" ht="30">
      <c r="A285" s="1670"/>
      <c r="B285" s="1617" t="s">
        <v>1834</v>
      </c>
      <c r="C285" s="1607" t="s">
        <v>1834</v>
      </c>
      <c r="D285" s="1608"/>
      <c r="E285" s="1608" t="s">
        <v>1814</v>
      </c>
    </row>
    <row r="286" spans="1:5">
      <c r="A286" s="2186" t="s">
        <v>0</v>
      </c>
      <c r="B286" s="2187" t="s">
        <v>1</v>
      </c>
      <c r="C286" s="2187" t="s">
        <v>2</v>
      </c>
      <c r="D286" s="2188" t="s">
        <v>605</v>
      </c>
      <c r="E286" s="2188"/>
    </row>
    <row r="287" spans="1:5" ht="30">
      <c r="A287" s="2186"/>
      <c r="B287" s="2187"/>
      <c r="C287" s="2187"/>
      <c r="D287" s="1688" t="s">
        <v>3</v>
      </c>
      <c r="E287" s="1689" t="s">
        <v>4</v>
      </c>
    </row>
    <row r="288" spans="1:5">
      <c r="A288" s="1881">
        <v>1</v>
      </c>
      <c r="B288" s="1769">
        <v>2</v>
      </c>
      <c r="C288" s="1690">
        <v>3</v>
      </c>
      <c r="D288" s="1690">
        <v>4</v>
      </c>
      <c r="E288" s="1690">
        <v>5</v>
      </c>
    </row>
    <row r="289" spans="1:5">
      <c r="A289" s="1872" t="s">
        <v>483</v>
      </c>
      <c r="B289" s="1848"/>
      <c r="C289" s="1691"/>
      <c r="D289" s="1692"/>
      <c r="E289" s="1692"/>
    </row>
    <row r="290" spans="1:5" ht="21.75" customHeight="1">
      <c r="A290" s="1787">
        <v>6</v>
      </c>
      <c r="B290" s="1612" t="s">
        <v>459</v>
      </c>
      <c r="C290" s="1613"/>
      <c r="D290" s="1618" t="s">
        <v>244</v>
      </c>
      <c r="E290" s="1608"/>
    </row>
    <row r="291" spans="1:5" ht="30">
      <c r="A291" s="1787"/>
      <c r="B291" s="1617" t="s">
        <v>458</v>
      </c>
      <c r="C291" s="1607" t="s">
        <v>458</v>
      </c>
      <c r="D291" s="1864" t="s">
        <v>572</v>
      </c>
      <c r="E291" s="1865"/>
    </row>
    <row r="292" spans="1:5" ht="45">
      <c r="A292" s="1787"/>
      <c r="B292" s="1617" t="s">
        <v>457</v>
      </c>
      <c r="C292" s="1607" t="s">
        <v>1087</v>
      </c>
      <c r="D292" s="1864" t="s">
        <v>446</v>
      </c>
      <c r="E292" s="1865"/>
    </row>
    <row r="293" spans="1:5" ht="30">
      <c r="A293" s="1787">
        <v>7</v>
      </c>
      <c r="B293" s="1614" t="s">
        <v>454</v>
      </c>
      <c r="C293" s="1613"/>
      <c r="D293" s="1864" t="s">
        <v>244</v>
      </c>
      <c r="E293" s="1611"/>
    </row>
    <row r="294" spans="1:5" ht="45">
      <c r="A294" s="1787"/>
      <c r="B294" s="1619" t="s">
        <v>1088</v>
      </c>
      <c r="C294" s="1620" t="s">
        <v>453</v>
      </c>
      <c r="D294" s="1621" t="s">
        <v>572</v>
      </c>
      <c r="E294" s="1866"/>
    </row>
    <row r="295" spans="1:5">
      <c r="A295" s="1787"/>
      <c r="B295" s="1622" t="s">
        <v>456</v>
      </c>
      <c r="C295" s="1623" t="s">
        <v>455</v>
      </c>
      <c r="D295" s="1615" t="s">
        <v>1105</v>
      </c>
      <c r="E295" s="1865"/>
    </row>
    <row r="296" spans="1:5">
      <c r="A296" s="1787"/>
      <c r="B296" s="1624" t="s">
        <v>1089</v>
      </c>
      <c r="C296" s="1625" t="s">
        <v>450</v>
      </c>
      <c r="D296" s="1621" t="s">
        <v>572</v>
      </c>
      <c r="E296" s="1865"/>
    </row>
    <row r="297" spans="1:5" ht="30">
      <c r="A297" s="1787"/>
      <c r="B297" s="1624" t="s">
        <v>452</v>
      </c>
      <c r="C297" s="1625" t="s">
        <v>451</v>
      </c>
      <c r="D297" s="1621" t="s">
        <v>572</v>
      </c>
      <c r="E297" s="1865"/>
    </row>
    <row r="298" spans="1:5" ht="30">
      <c r="A298" s="1787"/>
      <c r="B298" s="1624" t="s">
        <v>1090</v>
      </c>
      <c r="C298" s="1625" t="s">
        <v>1091</v>
      </c>
      <c r="D298" s="1621" t="s">
        <v>1104</v>
      </c>
      <c r="E298" s="1865"/>
    </row>
    <row r="299" spans="1:5" ht="30">
      <c r="A299" s="1787">
        <v>8</v>
      </c>
      <c r="B299" s="1612" t="s">
        <v>1092</v>
      </c>
      <c r="C299" s="1613"/>
      <c r="D299" s="1615"/>
      <c r="E299" s="1608"/>
    </row>
    <row r="300" spans="1:5" ht="30">
      <c r="A300" s="1787"/>
      <c r="B300" s="1626" t="s">
        <v>1093</v>
      </c>
      <c r="C300" s="1627" t="s">
        <v>1094</v>
      </c>
      <c r="D300" s="1628" t="s">
        <v>1104</v>
      </c>
      <c r="E300" s="1865"/>
    </row>
    <row r="301" spans="1:5" ht="45">
      <c r="A301" s="1787"/>
      <c r="B301" s="1626" t="s">
        <v>1095</v>
      </c>
      <c r="C301" s="1627" t="s">
        <v>1096</v>
      </c>
      <c r="D301" s="1628" t="s">
        <v>1104</v>
      </c>
      <c r="E301" s="1865"/>
    </row>
    <row r="302" spans="1:5" ht="30">
      <c r="A302" s="1787"/>
      <c r="B302" s="1626" t="s">
        <v>1097</v>
      </c>
      <c r="C302" s="1627" t="s">
        <v>448</v>
      </c>
      <c r="D302" s="1628" t="s">
        <v>1104</v>
      </c>
      <c r="E302" s="1865"/>
    </row>
    <row r="303" spans="1:5" ht="30">
      <c r="A303" s="1787"/>
      <c r="B303" s="1626" t="s">
        <v>449</v>
      </c>
      <c r="C303" s="1627" t="s">
        <v>1098</v>
      </c>
      <c r="D303" s="1628" t="s">
        <v>1104</v>
      </c>
      <c r="E303" s="1865"/>
    </row>
    <row r="304" spans="1:5">
      <c r="A304" s="1787">
        <v>9</v>
      </c>
      <c r="B304" s="1629" t="s">
        <v>445</v>
      </c>
      <c r="C304" s="1613"/>
      <c r="D304" s="1615"/>
      <c r="E304" s="1608"/>
    </row>
    <row r="305" spans="1:5" ht="45">
      <c r="A305" s="1787"/>
      <c r="B305" s="1617" t="s">
        <v>444</v>
      </c>
      <c r="C305" s="1607" t="s">
        <v>443</v>
      </c>
      <c r="D305" s="1630" t="s">
        <v>8</v>
      </c>
      <c r="E305" s="1865"/>
    </row>
    <row r="306" spans="1:5">
      <c r="A306" s="1787">
        <v>10</v>
      </c>
      <c r="B306" s="1631" t="s">
        <v>447</v>
      </c>
      <c r="C306" s="1613"/>
      <c r="D306" s="1615"/>
      <c r="E306" s="1608"/>
    </row>
    <row r="307" spans="1:5" ht="45">
      <c r="A307" s="1787"/>
      <c r="B307" s="1632" t="s">
        <v>1099</v>
      </c>
      <c r="C307" s="1633" t="s">
        <v>1100</v>
      </c>
      <c r="D307" s="1634" t="s">
        <v>1106</v>
      </c>
      <c r="E307" s="1865"/>
    </row>
    <row r="308" spans="1:5">
      <c r="A308" s="1787">
        <v>11</v>
      </c>
      <c r="B308" s="1675" t="s">
        <v>1101</v>
      </c>
      <c r="C308" s="1613"/>
      <c r="D308" s="1615"/>
      <c r="E308" s="1608"/>
    </row>
    <row r="309" spans="1:5" ht="30">
      <c r="A309" s="1787"/>
      <c r="B309" s="1635" t="s">
        <v>1102</v>
      </c>
      <c r="C309" s="1636" t="s">
        <v>441</v>
      </c>
      <c r="D309" s="1637" t="s">
        <v>8</v>
      </c>
      <c r="E309" s="1865"/>
    </row>
    <row r="310" spans="1:5" ht="30">
      <c r="A310" s="1787"/>
      <c r="B310" s="1635" t="s">
        <v>1103</v>
      </c>
      <c r="C310" s="1636" t="s">
        <v>442</v>
      </c>
      <c r="D310" s="1637" t="s">
        <v>8</v>
      </c>
      <c r="E310" s="1865"/>
    </row>
    <row r="311" spans="1:5" ht="45">
      <c r="A311" s="1787"/>
      <c r="B311" s="1635" t="s">
        <v>440</v>
      </c>
      <c r="C311" s="1636" t="s">
        <v>439</v>
      </c>
      <c r="D311" s="1637" t="s">
        <v>8</v>
      </c>
      <c r="E311" s="1865"/>
    </row>
    <row r="312" spans="1:5" ht="45">
      <c r="A312" s="1787"/>
      <c r="B312" s="1635" t="s">
        <v>438</v>
      </c>
      <c r="C312" s="1636" t="s">
        <v>437</v>
      </c>
      <c r="D312" s="1637" t="s">
        <v>8</v>
      </c>
      <c r="E312" s="1865"/>
    </row>
    <row r="313" spans="1:5">
      <c r="A313" s="2186" t="s">
        <v>0</v>
      </c>
      <c r="B313" s="2187" t="s">
        <v>1</v>
      </c>
      <c r="C313" s="2187" t="s">
        <v>2</v>
      </c>
      <c r="D313" s="2188" t="s">
        <v>605</v>
      </c>
      <c r="E313" s="2188"/>
    </row>
    <row r="314" spans="1:5" ht="30">
      <c r="A314" s="2186"/>
      <c r="B314" s="2187"/>
      <c r="C314" s="2187"/>
      <c r="D314" s="1688" t="s">
        <v>3</v>
      </c>
      <c r="E314" s="1689" t="s">
        <v>4</v>
      </c>
    </row>
    <row r="315" spans="1:5">
      <c r="A315" s="1881">
        <v>1</v>
      </c>
      <c r="B315" s="1769">
        <v>2</v>
      </c>
      <c r="C315" s="1690">
        <v>3</v>
      </c>
      <c r="D315" s="1690">
        <v>4</v>
      </c>
      <c r="E315" s="1690">
        <v>5</v>
      </c>
    </row>
    <row r="316" spans="1:5">
      <c r="A316" s="1872" t="s">
        <v>555</v>
      </c>
      <c r="B316" s="1874"/>
      <c r="C316" s="1691"/>
      <c r="D316" s="1692"/>
      <c r="E316" s="1692"/>
    </row>
    <row r="317" spans="1:5" ht="45">
      <c r="A317" s="1787">
        <v>1</v>
      </c>
      <c r="B317" s="1612" t="s">
        <v>556</v>
      </c>
      <c r="C317" s="1612" t="s">
        <v>882</v>
      </c>
      <c r="D317" s="1658" t="s">
        <v>883</v>
      </c>
      <c r="E317" s="1783" t="s">
        <v>1021</v>
      </c>
    </row>
    <row r="318" spans="1:5" ht="45">
      <c r="A318" s="1787"/>
      <c r="B318" s="1622" t="s">
        <v>884</v>
      </c>
      <c r="C318" s="1638" t="s">
        <v>885</v>
      </c>
      <c r="D318" s="1783" t="s">
        <v>39</v>
      </c>
      <c r="E318" s="1783" t="s">
        <v>558</v>
      </c>
    </row>
    <row r="319" spans="1:5" ht="45">
      <c r="A319" s="1787"/>
      <c r="B319" s="1622" t="s">
        <v>887</v>
      </c>
      <c r="C319" s="1638" t="s">
        <v>885</v>
      </c>
      <c r="D319" s="1783" t="s">
        <v>39</v>
      </c>
      <c r="E319" s="1783" t="s">
        <v>558</v>
      </c>
    </row>
    <row r="320" spans="1:5" ht="45">
      <c r="A320" s="1787"/>
      <c r="B320" s="1622" t="s">
        <v>888</v>
      </c>
      <c r="C320" s="1638" t="s">
        <v>885</v>
      </c>
      <c r="D320" s="1783" t="s">
        <v>584</v>
      </c>
      <c r="E320" s="1783" t="s">
        <v>1022</v>
      </c>
    </row>
    <row r="321" spans="1:5" ht="30">
      <c r="A321" s="1787"/>
      <c r="B321" s="1622" t="s">
        <v>889</v>
      </c>
      <c r="C321" s="1638" t="s">
        <v>890</v>
      </c>
      <c r="D321" s="1783" t="s">
        <v>39</v>
      </c>
      <c r="E321" s="1783" t="s">
        <v>1023</v>
      </c>
    </row>
    <row r="322" spans="1:5" ht="30">
      <c r="A322" s="1787">
        <v>2</v>
      </c>
      <c r="B322" s="1612" t="s">
        <v>557</v>
      </c>
      <c r="C322" s="1612" t="s">
        <v>892</v>
      </c>
      <c r="D322" s="1658" t="s">
        <v>893</v>
      </c>
      <c r="E322" s="1783" t="s">
        <v>1024</v>
      </c>
    </row>
    <row r="323" spans="1:5" ht="45">
      <c r="A323" s="1787" t="s">
        <v>244</v>
      </c>
      <c r="B323" s="1622" t="s">
        <v>894</v>
      </c>
      <c r="C323" s="1638" t="s">
        <v>895</v>
      </c>
      <c r="D323" s="1783" t="s">
        <v>896</v>
      </c>
      <c r="E323" s="1783" t="s">
        <v>1025</v>
      </c>
    </row>
    <row r="324" spans="1:5" ht="30">
      <c r="A324" s="1787"/>
      <c r="B324" s="1622" t="s">
        <v>898</v>
      </c>
      <c r="C324" s="1638" t="s">
        <v>899</v>
      </c>
      <c r="D324" s="1783" t="s">
        <v>900</v>
      </c>
      <c r="E324" s="1783" t="s">
        <v>1026</v>
      </c>
    </row>
    <row r="325" spans="1:5" ht="30">
      <c r="A325" s="1787"/>
      <c r="B325" s="1622" t="s">
        <v>902</v>
      </c>
      <c r="C325" s="1638" t="s">
        <v>903</v>
      </c>
      <c r="D325" s="1783" t="s">
        <v>900</v>
      </c>
      <c r="E325" s="1783" t="s">
        <v>1026</v>
      </c>
    </row>
    <row r="326" spans="1:5" ht="30">
      <c r="A326" s="1787" t="s">
        <v>244</v>
      </c>
      <c r="B326" s="1622" t="s">
        <v>905</v>
      </c>
      <c r="C326" s="1638" t="s">
        <v>906</v>
      </c>
      <c r="D326" s="1783" t="s">
        <v>900</v>
      </c>
      <c r="E326" s="1783" t="s">
        <v>1027</v>
      </c>
    </row>
    <row r="327" spans="1:5" ht="45">
      <c r="A327" s="1787">
        <v>3</v>
      </c>
      <c r="B327" s="1612" t="s">
        <v>559</v>
      </c>
      <c r="C327" s="1612" t="s">
        <v>908</v>
      </c>
      <c r="D327" s="1658" t="s">
        <v>883</v>
      </c>
      <c r="E327" s="1783" t="s">
        <v>560</v>
      </c>
    </row>
    <row r="328" spans="1:5" ht="45">
      <c r="A328" s="1787"/>
      <c r="B328" s="1622" t="s">
        <v>910</v>
      </c>
      <c r="C328" s="1638" t="s">
        <v>911</v>
      </c>
      <c r="D328" s="1783" t="s">
        <v>912</v>
      </c>
      <c r="E328" s="1783" t="s">
        <v>571</v>
      </c>
    </row>
    <row r="329" spans="1:5" ht="45">
      <c r="A329" s="1787"/>
      <c r="B329" s="1622" t="s">
        <v>914</v>
      </c>
      <c r="C329" s="1638" t="s">
        <v>915</v>
      </c>
      <c r="D329" s="1783" t="s">
        <v>916</v>
      </c>
      <c r="E329" s="1783" t="s">
        <v>430</v>
      </c>
    </row>
    <row r="330" spans="1:5" ht="45">
      <c r="A330" s="1787"/>
      <c r="B330" s="1622" t="s">
        <v>917</v>
      </c>
      <c r="C330" s="1638" t="s">
        <v>918</v>
      </c>
      <c r="D330" s="1783" t="s">
        <v>8</v>
      </c>
      <c r="E330" s="1783" t="s">
        <v>390</v>
      </c>
    </row>
    <row r="331" spans="1:5" ht="30">
      <c r="A331" s="1787"/>
      <c r="B331" s="1622" t="s">
        <v>920</v>
      </c>
      <c r="C331" s="1638" t="s">
        <v>921</v>
      </c>
      <c r="D331" s="1783" t="s">
        <v>8</v>
      </c>
      <c r="E331" s="1783" t="s">
        <v>571</v>
      </c>
    </row>
    <row r="332" spans="1:5" ht="45">
      <c r="A332" s="1787"/>
      <c r="B332" s="1622" t="s">
        <v>922</v>
      </c>
      <c r="C332" s="1638" t="s">
        <v>923</v>
      </c>
      <c r="D332" s="1783" t="s">
        <v>554</v>
      </c>
      <c r="E332" s="1783" t="s">
        <v>430</v>
      </c>
    </row>
    <row r="333" spans="1:5" ht="30">
      <c r="A333" s="1787"/>
      <c r="B333" s="1622" t="s">
        <v>925</v>
      </c>
      <c r="C333" s="1638" t="s">
        <v>926</v>
      </c>
      <c r="D333" s="1783" t="s">
        <v>39</v>
      </c>
      <c r="E333" s="1783" t="s">
        <v>430</v>
      </c>
    </row>
    <row r="334" spans="1:5" ht="30">
      <c r="A334" s="1787"/>
      <c r="B334" s="1622" t="s">
        <v>928</v>
      </c>
      <c r="C334" s="1638" t="s">
        <v>929</v>
      </c>
      <c r="D334" s="1783" t="s">
        <v>8</v>
      </c>
      <c r="E334" s="1783" t="s">
        <v>563</v>
      </c>
    </row>
    <row r="335" spans="1:5" ht="45">
      <c r="A335" s="1787"/>
      <c r="B335" s="1622" t="s">
        <v>931</v>
      </c>
      <c r="C335" s="1638" t="s">
        <v>932</v>
      </c>
      <c r="D335" s="1783" t="s">
        <v>933</v>
      </c>
      <c r="E335" s="1783" t="s">
        <v>561</v>
      </c>
    </row>
    <row r="336" spans="1:5" ht="45">
      <c r="A336" s="1787"/>
      <c r="B336" s="1622" t="s">
        <v>934</v>
      </c>
      <c r="C336" s="1638" t="s">
        <v>935</v>
      </c>
      <c r="D336" s="1783" t="s">
        <v>883</v>
      </c>
      <c r="E336" s="1783" t="s">
        <v>561</v>
      </c>
    </row>
    <row r="337" spans="1:5" ht="30">
      <c r="A337" s="1787"/>
      <c r="B337" s="1622" t="s">
        <v>936</v>
      </c>
      <c r="C337" s="1638" t="s">
        <v>937</v>
      </c>
      <c r="D337" s="1783" t="s">
        <v>938</v>
      </c>
      <c r="E337" s="1783" t="s">
        <v>1028</v>
      </c>
    </row>
    <row r="338" spans="1:5" ht="30">
      <c r="A338" s="1787"/>
      <c r="B338" s="1622" t="s">
        <v>940</v>
      </c>
      <c r="C338" s="1638" t="s">
        <v>941</v>
      </c>
      <c r="D338" s="1783" t="s">
        <v>942</v>
      </c>
      <c r="E338" s="1783" t="s">
        <v>1029</v>
      </c>
    </row>
    <row r="339" spans="1:5" ht="30">
      <c r="A339" s="1787"/>
      <c r="B339" s="1622" t="s">
        <v>944</v>
      </c>
      <c r="C339" s="1638" t="s">
        <v>945</v>
      </c>
      <c r="D339" s="1783" t="s">
        <v>942</v>
      </c>
      <c r="E339" s="1783" t="s">
        <v>1029</v>
      </c>
    </row>
    <row r="340" spans="1:5" ht="30">
      <c r="A340" s="1787"/>
      <c r="B340" s="1622" t="s">
        <v>946</v>
      </c>
      <c r="C340" s="1638" t="s">
        <v>947</v>
      </c>
      <c r="D340" s="1783" t="s">
        <v>942</v>
      </c>
      <c r="E340" s="1783" t="s">
        <v>571</v>
      </c>
    </row>
    <row r="341" spans="1:5" ht="45">
      <c r="A341" s="1787"/>
      <c r="B341" s="1622" t="s">
        <v>949</v>
      </c>
      <c r="C341" s="1638" t="s">
        <v>950</v>
      </c>
      <c r="D341" s="1783" t="s">
        <v>883</v>
      </c>
      <c r="E341" s="1783" t="s">
        <v>1030</v>
      </c>
    </row>
    <row r="342" spans="1:5" ht="30">
      <c r="A342" s="1787" t="s">
        <v>244</v>
      </c>
      <c r="B342" s="1622" t="s">
        <v>951</v>
      </c>
      <c r="C342" s="1638" t="s">
        <v>952</v>
      </c>
      <c r="D342" s="1783" t="s">
        <v>883</v>
      </c>
      <c r="E342" s="1783" t="s">
        <v>389</v>
      </c>
    </row>
    <row r="343" spans="1:5">
      <c r="A343" s="1787"/>
      <c r="B343" s="1622" t="s">
        <v>954</v>
      </c>
      <c r="C343" s="1638" t="s">
        <v>955</v>
      </c>
      <c r="D343" s="1783" t="s">
        <v>554</v>
      </c>
      <c r="E343" s="1783" t="s">
        <v>1031</v>
      </c>
    </row>
    <row r="344" spans="1:5" ht="45">
      <c r="A344" s="1787"/>
      <c r="B344" s="1622" t="s">
        <v>957</v>
      </c>
      <c r="C344" s="1638" t="s">
        <v>958</v>
      </c>
      <c r="D344" s="1783" t="s">
        <v>959</v>
      </c>
      <c r="E344" s="1783" t="s">
        <v>562</v>
      </c>
    </row>
    <row r="345" spans="1:5" ht="30">
      <c r="A345" s="1787"/>
      <c r="B345" s="1622" t="s">
        <v>961</v>
      </c>
      <c r="C345" s="1638" t="s">
        <v>962</v>
      </c>
      <c r="D345" s="1783" t="s">
        <v>883</v>
      </c>
      <c r="E345" s="1783" t="s">
        <v>1032</v>
      </c>
    </row>
    <row r="346" spans="1:5" ht="30">
      <c r="A346" s="1787"/>
      <c r="B346" s="1622" t="s">
        <v>963</v>
      </c>
      <c r="C346" s="1638" t="s">
        <v>964</v>
      </c>
      <c r="D346" s="1783" t="s">
        <v>883</v>
      </c>
      <c r="E346" s="1783" t="s">
        <v>1033</v>
      </c>
    </row>
    <row r="347" spans="1:5" ht="45">
      <c r="A347" s="1787"/>
      <c r="B347" s="1622" t="s">
        <v>966</v>
      </c>
      <c r="C347" s="1638" t="s">
        <v>967</v>
      </c>
      <c r="D347" s="1783" t="s">
        <v>883</v>
      </c>
      <c r="E347" s="1783" t="s">
        <v>141</v>
      </c>
    </row>
    <row r="348" spans="1:5" ht="30">
      <c r="A348" s="1787">
        <v>4</v>
      </c>
      <c r="B348" s="1612" t="s">
        <v>564</v>
      </c>
      <c r="C348" s="1612" t="s">
        <v>969</v>
      </c>
      <c r="D348" s="1658" t="s">
        <v>883</v>
      </c>
      <c r="E348" s="1783" t="s">
        <v>1034</v>
      </c>
    </row>
    <row r="349" spans="1:5" ht="30">
      <c r="A349" s="1787"/>
      <c r="B349" s="1622" t="s">
        <v>970</v>
      </c>
      <c r="C349" s="1638" t="s">
        <v>971</v>
      </c>
      <c r="D349" s="1783" t="s">
        <v>883</v>
      </c>
      <c r="E349" s="1783" t="s">
        <v>141</v>
      </c>
    </row>
    <row r="350" spans="1:5" ht="35.25" customHeight="1">
      <c r="A350" s="1787" t="s">
        <v>244</v>
      </c>
      <c r="B350" s="1622" t="s">
        <v>973</v>
      </c>
      <c r="C350" s="1638" t="s">
        <v>974</v>
      </c>
      <c r="D350" s="1783" t="s">
        <v>554</v>
      </c>
      <c r="E350" s="1783" t="s">
        <v>141</v>
      </c>
    </row>
    <row r="351" spans="1:5" ht="52.5" customHeight="1">
      <c r="A351" s="1787"/>
      <c r="B351" s="1622" t="s">
        <v>976</v>
      </c>
      <c r="C351" s="1638" t="s">
        <v>977</v>
      </c>
      <c r="D351" s="1783" t="s">
        <v>883</v>
      </c>
      <c r="E351" s="1783" t="s">
        <v>141</v>
      </c>
    </row>
    <row r="352" spans="1:5" ht="30">
      <c r="A352" s="1787"/>
      <c r="B352" s="1622" t="s">
        <v>978</v>
      </c>
      <c r="C352" s="1638" t="s">
        <v>979</v>
      </c>
      <c r="D352" s="1783" t="s">
        <v>883</v>
      </c>
      <c r="E352" s="1783" t="s">
        <v>141</v>
      </c>
    </row>
    <row r="353" spans="1:5" ht="30">
      <c r="A353" s="1787"/>
      <c r="B353" s="1622" t="s">
        <v>980</v>
      </c>
      <c r="C353" s="1638" t="s">
        <v>981</v>
      </c>
      <c r="D353" s="1783" t="s">
        <v>883</v>
      </c>
      <c r="E353" s="1783" t="s">
        <v>141</v>
      </c>
    </row>
    <row r="354" spans="1:5" ht="30">
      <c r="A354" s="1787" t="s">
        <v>244</v>
      </c>
      <c r="B354" s="1622" t="s">
        <v>982</v>
      </c>
      <c r="C354" s="1638" t="s">
        <v>983</v>
      </c>
      <c r="D354" s="1783" t="s">
        <v>883</v>
      </c>
      <c r="E354" s="1783" t="s">
        <v>141</v>
      </c>
    </row>
    <row r="355" spans="1:5" ht="30">
      <c r="A355" s="1787"/>
      <c r="B355" s="1622" t="s">
        <v>985</v>
      </c>
      <c r="C355" s="1638" t="s">
        <v>986</v>
      </c>
      <c r="D355" s="1783" t="s">
        <v>554</v>
      </c>
      <c r="E355" s="1783" t="s">
        <v>141</v>
      </c>
    </row>
    <row r="356" spans="1:5" ht="30">
      <c r="A356" s="1787"/>
      <c r="B356" s="1622" t="s">
        <v>988</v>
      </c>
      <c r="C356" s="1638" t="s">
        <v>989</v>
      </c>
      <c r="D356" s="1783" t="s">
        <v>554</v>
      </c>
      <c r="E356" s="1783" t="s">
        <v>141</v>
      </c>
    </row>
    <row r="357" spans="1:5" ht="30">
      <c r="A357" s="1787">
        <v>5</v>
      </c>
      <c r="B357" s="1612" t="s">
        <v>565</v>
      </c>
      <c r="C357" s="1612" t="s">
        <v>1004</v>
      </c>
      <c r="D357" s="1658" t="s">
        <v>883</v>
      </c>
      <c r="E357" s="1783" t="s">
        <v>566</v>
      </c>
    </row>
    <row r="358" spans="1:5" ht="45">
      <c r="A358" s="1787"/>
      <c r="B358" s="1622" t="s">
        <v>991</v>
      </c>
      <c r="C358" s="1638" t="s">
        <v>1005</v>
      </c>
      <c r="D358" s="1783" t="s">
        <v>883</v>
      </c>
      <c r="E358" s="1783" t="s">
        <v>141</v>
      </c>
    </row>
    <row r="359" spans="1:5" ht="30">
      <c r="A359" s="1787"/>
      <c r="B359" s="1622" t="s">
        <v>992</v>
      </c>
      <c r="C359" s="1638" t="s">
        <v>1006</v>
      </c>
      <c r="D359" s="1783" t="s">
        <v>883</v>
      </c>
      <c r="E359" s="1783" t="s">
        <v>141</v>
      </c>
    </row>
    <row r="360" spans="1:5" ht="54" customHeight="1">
      <c r="A360" s="1787"/>
      <c r="B360" s="1622" t="s">
        <v>993</v>
      </c>
      <c r="C360" s="1638" t="s">
        <v>1007</v>
      </c>
      <c r="D360" s="1783" t="s">
        <v>883</v>
      </c>
      <c r="E360" s="1783" t="s">
        <v>141</v>
      </c>
    </row>
    <row r="361" spans="1:5">
      <c r="A361" s="2186" t="s">
        <v>0</v>
      </c>
      <c r="B361" s="2187" t="s">
        <v>1</v>
      </c>
      <c r="C361" s="2187" t="s">
        <v>2</v>
      </c>
      <c r="D361" s="2188" t="s">
        <v>605</v>
      </c>
      <c r="E361" s="2188"/>
    </row>
    <row r="362" spans="1:5" ht="30">
      <c r="A362" s="2186"/>
      <c r="B362" s="2187"/>
      <c r="C362" s="2187"/>
      <c r="D362" s="1688" t="s">
        <v>3</v>
      </c>
      <c r="E362" s="1689" t="s">
        <v>4</v>
      </c>
    </row>
    <row r="363" spans="1:5">
      <c r="A363" s="1881">
        <v>1</v>
      </c>
      <c r="B363" s="1769">
        <f>A363+1</f>
        <v>2</v>
      </c>
      <c r="C363" s="1690">
        <f t="shared" ref="C363:E363" si="2">B363+1</f>
        <v>3</v>
      </c>
      <c r="D363" s="1690">
        <f t="shared" si="2"/>
        <v>4</v>
      </c>
      <c r="E363" s="1690">
        <f t="shared" si="2"/>
        <v>5</v>
      </c>
    </row>
    <row r="364" spans="1:5">
      <c r="A364" s="1872" t="s">
        <v>243</v>
      </c>
      <c r="B364" s="1848"/>
      <c r="C364" s="1691"/>
      <c r="D364" s="1692"/>
      <c r="E364" s="1692"/>
    </row>
    <row r="365" spans="1:5" ht="30">
      <c r="A365" s="1787">
        <v>1</v>
      </c>
      <c r="B365" s="1748" t="s">
        <v>250</v>
      </c>
      <c r="C365" s="1609" t="s">
        <v>251</v>
      </c>
      <c r="D365" s="1611" t="s">
        <v>8</v>
      </c>
      <c r="E365" s="1639">
        <v>0.3</v>
      </c>
    </row>
    <row r="366" spans="1:5" ht="45">
      <c r="A366" s="1784"/>
      <c r="B366" s="1617" t="s">
        <v>252</v>
      </c>
      <c r="C366" s="1607" t="s">
        <v>253</v>
      </c>
      <c r="D366" s="1615" t="s">
        <v>8</v>
      </c>
      <c r="E366" s="1640" t="s">
        <v>1107</v>
      </c>
    </row>
    <row r="367" spans="1:5" ht="60">
      <c r="A367" s="1784"/>
      <c r="B367" s="1617" t="s">
        <v>254</v>
      </c>
      <c r="C367" s="1607" t="s">
        <v>255</v>
      </c>
      <c r="D367" s="1615" t="s">
        <v>8</v>
      </c>
      <c r="E367" s="1640" t="s">
        <v>1108</v>
      </c>
    </row>
    <row r="368" spans="1:5" ht="45">
      <c r="A368" s="1784"/>
      <c r="B368" s="1617" t="s">
        <v>256</v>
      </c>
      <c r="C368" s="1607" t="s">
        <v>257</v>
      </c>
      <c r="D368" s="1615" t="s">
        <v>1109</v>
      </c>
      <c r="E368" s="1640" t="s">
        <v>340</v>
      </c>
    </row>
    <row r="369" spans="1:5" ht="30">
      <c r="A369" s="1784"/>
      <c r="B369" s="1617" t="s">
        <v>258</v>
      </c>
      <c r="C369" s="1607" t="s">
        <v>259</v>
      </c>
      <c r="D369" s="1615" t="s">
        <v>1109</v>
      </c>
      <c r="E369" s="1641" t="s">
        <v>1110</v>
      </c>
    </row>
    <row r="370" spans="1:5" ht="30">
      <c r="A370" s="1784"/>
      <c r="B370" s="1617" t="s">
        <v>260</v>
      </c>
      <c r="C370" s="1607" t="s">
        <v>261</v>
      </c>
      <c r="D370" s="1615" t="s">
        <v>1109</v>
      </c>
      <c r="E370" s="1641" t="s">
        <v>389</v>
      </c>
    </row>
    <row r="371" spans="1:5" ht="30">
      <c r="A371" s="1784"/>
      <c r="B371" s="1617" t="s">
        <v>262</v>
      </c>
      <c r="C371" s="1607" t="s">
        <v>263</v>
      </c>
      <c r="D371" s="1615" t="s">
        <v>1109</v>
      </c>
      <c r="E371" s="1641" t="s">
        <v>391</v>
      </c>
    </row>
    <row r="372" spans="1:5" ht="30">
      <c r="A372" s="1784"/>
      <c r="B372" s="1617" t="s">
        <v>264</v>
      </c>
      <c r="C372" s="1607" t="s">
        <v>265</v>
      </c>
      <c r="D372" s="1615" t="s">
        <v>1109</v>
      </c>
      <c r="E372" s="1641" t="s">
        <v>159</v>
      </c>
    </row>
    <row r="373" spans="1:5" ht="30">
      <c r="A373" s="1784">
        <v>2</v>
      </c>
      <c r="B373" s="1748" t="s">
        <v>266</v>
      </c>
      <c r="C373" s="1609" t="s">
        <v>267</v>
      </c>
      <c r="D373" s="1615" t="s">
        <v>1109</v>
      </c>
      <c r="E373" s="1642">
        <v>4.4999999999999998E-2</v>
      </c>
    </row>
    <row r="374" spans="1:5" ht="30">
      <c r="A374" s="1787" t="s">
        <v>244</v>
      </c>
      <c r="B374" s="1617" t="s">
        <v>268</v>
      </c>
      <c r="C374" s="1607" t="s">
        <v>269</v>
      </c>
      <c r="D374" s="1615" t="s">
        <v>1111</v>
      </c>
      <c r="E374" s="1641" t="s">
        <v>248</v>
      </c>
    </row>
    <row r="375" spans="1:5" ht="45">
      <c r="A375" s="1784"/>
      <c r="B375" s="1617" t="s">
        <v>270</v>
      </c>
      <c r="C375" s="1607" t="s">
        <v>269</v>
      </c>
      <c r="D375" s="1615" t="s">
        <v>1111</v>
      </c>
      <c r="E375" s="1641" t="s">
        <v>245</v>
      </c>
    </row>
    <row r="376" spans="1:5" ht="30">
      <c r="A376" s="1784"/>
      <c r="B376" s="1617" t="s">
        <v>271</v>
      </c>
      <c r="C376" s="1607" t="s">
        <v>1112</v>
      </c>
      <c r="D376" s="1615" t="s">
        <v>1113</v>
      </c>
      <c r="E376" s="1641" t="s">
        <v>1058</v>
      </c>
    </row>
    <row r="377" spans="1:5" ht="30">
      <c r="A377" s="1784"/>
      <c r="B377" s="1617" t="s">
        <v>272</v>
      </c>
      <c r="C377" s="1607" t="s">
        <v>273</v>
      </c>
      <c r="D377" s="1615" t="s">
        <v>1109</v>
      </c>
      <c r="E377" s="1641" t="s">
        <v>1058</v>
      </c>
    </row>
    <row r="378" spans="1:5" ht="30">
      <c r="A378" s="1670"/>
      <c r="B378" s="1617" t="s">
        <v>274</v>
      </c>
      <c r="C378" s="1607" t="s">
        <v>275</v>
      </c>
      <c r="D378" s="1615" t="s">
        <v>1109</v>
      </c>
      <c r="E378" s="1641" t="s">
        <v>433</v>
      </c>
    </row>
    <row r="379" spans="1:5" ht="30">
      <c r="A379" s="1670"/>
      <c r="B379" s="1617" t="s">
        <v>1114</v>
      </c>
      <c r="C379" s="1607" t="s">
        <v>276</v>
      </c>
      <c r="D379" s="1615" t="s">
        <v>1109</v>
      </c>
      <c r="E379" s="1641" t="s">
        <v>245</v>
      </c>
    </row>
    <row r="380" spans="1:5" ht="30">
      <c r="A380" s="1670"/>
      <c r="B380" s="1617" t="s">
        <v>277</v>
      </c>
      <c r="C380" s="1607" t="s">
        <v>1115</v>
      </c>
      <c r="D380" s="1615" t="s">
        <v>1113</v>
      </c>
      <c r="E380" s="1641" t="s">
        <v>1116</v>
      </c>
    </row>
    <row r="381" spans="1:5" ht="30">
      <c r="A381" s="1670"/>
      <c r="B381" s="1617" t="s">
        <v>278</v>
      </c>
      <c r="C381" s="1607" t="s">
        <v>279</v>
      </c>
      <c r="D381" s="1608" t="s">
        <v>8</v>
      </c>
      <c r="E381" s="1641" t="s">
        <v>1117</v>
      </c>
    </row>
    <row r="382" spans="1:5" ht="45">
      <c r="A382" s="1670"/>
      <c r="B382" s="1617" t="s">
        <v>1118</v>
      </c>
      <c r="C382" s="1671" t="s">
        <v>1119</v>
      </c>
      <c r="D382" s="1608" t="s">
        <v>8</v>
      </c>
      <c r="E382" s="1641" t="s">
        <v>1120</v>
      </c>
    </row>
    <row r="383" spans="1:5" ht="30">
      <c r="A383" s="1670"/>
      <c r="B383" s="1617" t="s">
        <v>1121</v>
      </c>
      <c r="C383" s="1671" t="s">
        <v>1122</v>
      </c>
      <c r="D383" s="1615" t="s">
        <v>1109</v>
      </c>
      <c r="E383" s="1641" t="s">
        <v>1123</v>
      </c>
    </row>
    <row r="384" spans="1:5" ht="30">
      <c r="A384" s="1784">
        <v>3</v>
      </c>
      <c r="B384" s="1748" t="s">
        <v>280</v>
      </c>
      <c r="C384" s="1609" t="s">
        <v>281</v>
      </c>
      <c r="D384" s="1611" t="s">
        <v>8</v>
      </c>
      <c r="E384" s="1643">
        <v>0.7</v>
      </c>
    </row>
    <row r="385" spans="1:5" ht="45">
      <c r="A385" s="1787" t="s">
        <v>244</v>
      </c>
      <c r="B385" s="1617" t="s">
        <v>1124</v>
      </c>
      <c r="C385" s="1607" t="s">
        <v>282</v>
      </c>
      <c r="D385" s="1615" t="s">
        <v>1125</v>
      </c>
      <c r="E385" s="1641"/>
    </row>
    <row r="386" spans="1:5" ht="30">
      <c r="A386" s="1784"/>
      <c r="B386" s="1617" t="s">
        <v>283</v>
      </c>
      <c r="C386" s="1607" t="s">
        <v>284</v>
      </c>
      <c r="D386" s="1615" t="s">
        <v>1109</v>
      </c>
      <c r="E386" s="1641" t="s">
        <v>1126</v>
      </c>
    </row>
    <row r="387" spans="1:5" ht="30">
      <c r="A387" s="1670"/>
      <c r="B387" s="1617" t="s">
        <v>1127</v>
      </c>
      <c r="C387" s="1607" t="s">
        <v>285</v>
      </c>
      <c r="D387" s="1615" t="s">
        <v>1128</v>
      </c>
      <c r="E387" s="1641" t="s">
        <v>247</v>
      </c>
    </row>
    <row r="388" spans="1:5" ht="45">
      <c r="A388" s="1784"/>
      <c r="B388" s="1617" t="s">
        <v>286</v>
      </c>
      <c r="C388" s="1607" t="s">
        <v>287</v>
      </c>
      <c r="D388" s="1615" t="s">
        <v>1109</v>
      </c>
      <c r="E388" s="1641" t="s">
        <v>1129</v>
      </c>
    </row>
    <row r="389" spans="1:5" ht="30">
      <c r="A389" s="1670"/>
      <c r="B389" s="1617" t="s">
        <v>288</v>
      </c>
      <c r="C389" s="1607" t="s">
        <v>289</v>
      </c>
      <c r="D389" s="1615" t="s">
        <v>1109</v>
      </c>
      <c r="E389" s="1641" t="s">
        <v>1130</v>
      </c>
    </row>
    <row r="390" spans="1:5" ht="30">
      <c r="A390" s="1670"/>
      <c r="B390" s="1617" t="s">
        <v>290</v>
      </c>
      <c r="C390" s="1607" t="s">
        <v>291</v>
      </c>
      <c r="D390" s="1615" t="s">
        <v>1109</v>
      </c>
      <c r="E390" s="1641" t="s">
        <v>1131</v>
      </c>
    </row>
    <row r="391" spans="1:5" ht="30">
      <c r="A391" s="1670"/>
      <c r="B391" s="1617" t="s">
        <v>1132</v>
      </c>
      <c r="C391" s="1607" t="s">
        <v>292</v>
      </c>
      <c r="D391" s="1615" t="s">
        <v>1109</v>
      </c>
      <c r="E391" s="1641" t="s">
        <v>247</v>
      </c>
    </row>
    <row r="392" spans="1:5" ht="30">
      <c r="A392" s="1784"/>
      <c r="B392" s="1617" t="s">
        <v>1133</v>
      </c>
      <c r="C392" s="1607" t="s">
        <v>293</v>
      </c>
      <c r="D392" s="1608" t="s">
        <v>8</v>
      </c>
      <c r="E392" s="1641" t="s">
        <v>247</v>
      </c>
    </row>
    <row r="393" spans="1:5" ht="30">
      <c r="A393" s="1784"/>
      <c r="B393" s="1617" t="s">
        <v>1134</v>
      </c>
      <c r="C393" s="1607" t="s">
        <v>1135</v>
      </c>
      <c r="D393" s="1615" t="s">
        <v>1109</v>
      </c>
      <c r="E393" s="1641" t="s">
        <v>247</v>
      </c>
    </row>
    <row r="394" spans="1:5" ht="45">
      <c r="A394" s="1784"/>
      <c r="B394" s="1617" t="s">
        <v>1136</v>
      </c>
      <c r="C394" s="1607" t="s">
        <v>1137</v>
      </c>
      <c r="D394" s="1615" t="s">
        <v>1138</v>
      </c>
      <c r="E394" s="1641" t="s">
        <v>247</v>
      </c>
    </row>
    <row r="395" spans="1:5" ht="45">
      <c r="A395" s="1787">
        <v>4</v>
      </c>
      <c r="B395" s="1795" t="s">
        <v>294</v>
      </c>
      <c r="C395" s="1644" t="s">
        <v>295</v>
      </c>
      <c r="D395" s="1645" t="s">
        <v>8</v>
      </c>
      <c r="E395" s="1646">
        <v>0.08</v>
      </c>
    </row>
    <row r="396" spans="1:5" ht="60">
      <c r="A396" s="1670"/>
      <c r="B396" s="1647" t="s">
        <v>296</v>
      </c>
      <c r="C396" s="1648" t="s">
        <v>297</v>
      </c>
      <c r="D396" s="1649" t="s">
        <v>1139</v>
      </c>
      <c r="E396" s="1650" t="s">
        <v>1140</v>
      </c>
    </row>
    <row r="397" spans="1:5" ht="30">
      <c r="A397" s="1670"/>
      <c r="B397" s="1647" t="s">
        <v>298</v>
      </c>
      <c r="C397" s="1648" t="s">
        <v>233</v>
      </c>
      <c r="D397" s="1649" t="s">
        <v>1141</v>
      </c>
      <c r="E397" s="1650" t="s">
        <v>1142</v>
      </c>
    </row>
    <row r="398" spans="1:5" ht="30">
      <c r="A398" s="1784"/>
      <c r="B398" s="1647" t="s">
        <v>299</v>
      </c>
      <c r="C398" s="1648" t="s">
        <v>297</v>
      </c>
      <c r="D398" s="1651" t="s">
        <v>1143</v>
      </c>
      <c r="E398" s="1650" t="s">
        <v>1144</v>
      </c>
    </row>
    <row r="399" spans="1:5" ht="30">
      <c r="A399" s="1670"/>
      <c r="B399" s="1647" t="s">
        <v>300</v>
      </c>
      <c r="C399" s="1648" t="s">
        <v>301</v>
      </c>
      <c r="D399" s="1649" t="s">
        <v>1145</v>
      </c>
      <c r="E399" s="1650" t="s">
        <v>160</v>
      </c>
    </row>
    <row r="400" spans="1:5" ht="30">
      <c r="A400" s="1784"/>
      <c r="B400" s="1647" t="s">
        <v>302</v>
      </c>
      <c r="C400" s="1648" t="s">
        <v>303</v>
      </c>
      <c r="D400" s="1649" t="s">
        <v>1146</v>
      </c>
      <c r="E400" s="1650" t="s">
        <v>1147</v>
      </c>
    </row>
    <row r="401" spans="1:5">
      <c r="A401" s="2186" t="s">
        <v>0</v>
      </c>
      <c r="B401" s="2187" t="s">
        <v>1</v>
      </c>
      <c r="C401" s="2187" t="s">
        <v>2</v>
      </c>
      <c r="D401" s="2188" t="s">
        <v>605</v>
      </c>
      <c r="E401" s="2188"/>
    </row>
    <row r="402" spans="1:5" ht="30">
      <c r="A402" s="2186"/>
      <c r="B402" s="2187"/>
      <c r="C402" s="2187"/>
      <c r="D402" s="1688" t="s">
        <v>3</v>
      </c>
      <c r="E402" s="1689" t="s">
        <v>4</v>
      </c>
    </row>
    <row r="403" spans="1:5">
      <c r="A403" s="1881">
        <v>1</v>
      </c>
      <c r="B403" s="1769">
        <f>A403+1</f>
        <v>2</v>
      </c>
      <c r="C403" s="1690">
        <f t="shared" ref="C403:E403" si="3">B403+1</f>
        <v>3</v>
      </c>
      <c r="D403" s="1690">
        <f t="shared" si="3"/>
        <v>4</v>
      </c>
      <c r="E403" s="1690">
        <f t="shared" si="3"/>
        <v>5</v>
      </c>
    </row>
    <row r="404" spans="1:5">
      <c r="A404" s="1872" t="s">
        <v>394</v>
      </c>
      <c r="B404" s="1848"/>
      <c r="C404" s="1691"/>
      <c r="D404" s="1692"/>
      <c r="E404" s="1692"/>
    </row>
    <row r="405" spans="1:5" ht="30">
      <c r="A405" s="1787">
        <v>1</v>
      </c>
      <c r="B405" s="1757" t="s">
        <v>395</v>
      </c>
      <c r="C405" s="1758"/>
      <c r="D405" s="1611"/>
      <c r="E405" s="1867"/>
    </row>
    <row r="406" spans="1:5" ht="30">
      <c r="A406" s="1784"/>
      <c r="B406" s="1759" t="s">
        <v>399</v>
      </c>
      <c r="C406" s="1760" t="s">
        <v>745</v>
      </c>
      <c r="D406" s="1608"/>
      <c r="E406" s="1768" t="s">
        <v>837</v>
      </c>
    </row>
    <row r="407" spans="1:5" ht="30">
      <c r="A407" s="1784"/>
      <c r="B407" s="1759"/>
      <c r="C407" s="1760" t="s">
        <v>746</v>
      </c>
      <c r="D407" s="1608"/>
      <c r="E407" s="1768"/>
    </row>
    <row r="408" spans="1:5" ht="30">
      <c r="A408" s="1784"/>
      <c r="B408" s="1759" t="s">
        <v>400</v>
      </c>
      <c r="C408" s="1760" t="s">
        <v>747</v>
      </c>
      <c r="D408" s="1608"/>
      <c r="E408" s="1768" t="s">
        <v>39</v>
      </c>
    </row>
    <row r="409" spans="1:5" ht="30">
      <c r="A409" s="1784"/>
      <c r="B409" s="1759"/>
      <c r="C409" s="1760" t="s">
        <v>748</v>
      </c>
      <c r="D409" s="1608"/>
      <c r="E409" s="1768"/>
    </row>
    <row r="410" spans="1:5" ht="30">
      <c r="A410" s="1784"/>
      <c r="B410" s="1759" t="s">
        <v>719</v>
      </c>
      <c r="C410" s="1760" t="s">
        <v>749</v>
      </c>
      <c r="D410" s="1608"/>
      <c r="E410" s="1768" t="s">
        <v>39</v>
      </c>
    </row>
    <row r="411" spans="1:5" ht="45">
      <c r="A411" s="1784"/>
      <c r="B411" s="1759" t="s">
        <v>401</v>
      </c>
      <c r="C411" s="1760" t="s">
        <v>750</v>
      </c>
      <c r="D411" s="1608"/>
      <c r="E411" s="1768" t="s">
        <v>838</v>
      </c>
    </row>
    <row r="412" spans="1:5" ht="30">
      <c r="A412" s="1784"/>
      <c r="B412" s="1759" t="s">
        <v>398</v>
      </c>
      <c r="C412" s="1760" t="s">
        <v>751</v>
      </c>
      <c r="D412" s="1608"/>
      <c r="E412" s="1768" t="s">
        <v>839</v>
      </c>
    </row>
    <row r="413" spans="1:5" ht="45">
      <c r="A413" s="1784"/>
      <c r="B413" s="1761" t="s">
        <v>396</v>
      </c>
      <c r="C413" s="1760" t="s">
        <v>752</v>
      </c>
      <c r="D413" s="1608"/>
      <c r="E413" s="1768" t="s">
        <v>840</v>
      </c>
    </row>
    <row r="414" spans="1:5" ht="45">
      <c r="A414" s="1784"/>
      <c r="B414" s="1761" t="s">
        <v>720</v>
      </c>
      <c r="C414" s="1760" t="s">
        <v>753</v>
      </c>
      <c r="D414" s="1608"/>
      <c r="E414" s="1768" t="s">
        <v>841</v>
      </c>
    </row>
    <row r="415" spans="1:5" ht="30">
      <c r="A415" s="1784"/>
      <c r="B415" s="1759" t="s">
        <v>397</v>
      </c>
      <c r="C415" s="1760" t="s">
        <v>754</v>
      </c>
      <c r="D415" s="1608"/>
      <c r="E415" s="1768" t="s">
        <v>39</v>
      </c>
    </row>
    <row r="416" spans="1:5" ht="60">
      <c r="A416" s="1784"/>
      <c r="B416" s="1759" t="s">
        <v>402</v>
      </c>
      <c r="C416" s="1760" t="s">
        <v>755</v>
      </c>
      <c r="D416" s="1608"/>
      <c r="E416" s="1768" t="s">
        <v>842</v>
      </c>
    </row>
    <row r="417" spans="1:5" ht="90">
      <c r="A417" s="1784"/>
      <c r="B417" s="1759"/>
      <c r="C417" s="1760" t="s">
        <v>756</v>
      </c>
      <c r="D417" s="1608"/>
      <c r="E417" s="1768" t="s">
        <v>843</v>
      </c>
    </row>
    <row r="418" spans="1:5" ht="30">
      <c r="A418" s="1784"/>
      <c r="B418" s="1759" t="s">
        <v>403</v>
      </c>
      <c r="C418" s="1760" t="s">
        <v>757</v>
      </c>
      <c r="D418" s="1608"/>
      <c r="E418" s="1768" t="s">
        <v>844</v>
      </c>
    </row>
    <row r="419" spans="1:5" ht="105">
      <c r="A419" s="1784"/>
      <c r="B419" s="1759" t="s">
        <v>404</v>
      </c>
      <c r="C419" s="1760" t="s">
        <v>758</v>
      </c>
      <c r="D419" s="1608"/>
      <c r="E419" s="1768" t="s">
        <v>845</v>
      </c>
    </row>
    <row r="420" spans="1:5" ht="30">
      <c r="A420" s="1784"/>
      <c r="B420" s="1759"/>
      <c r="C420" s="1760" t="s">
        <v>759</v>
      </c>
      <c r="D420" s="1608"/>
      <c r="E420" s="1768" t="s">
        <v>839</v>
      </c>
    </row>
    <row r="421" spans="1:5" ht="30">
      <c r="A421" s="1784"/>
      <c r="B421" s="1759"/>
      <c r="C421" s="1760" t="s">
        <v>760</v>
      </c>
      <c r="D421" s="1608"/>
      <c r="E421" s="1768" t="s">
        <v>839</v>
      </c>
    </row>
    <row r="422" spans="1:5" ht="60">
      <c r="A422" s="1784"/>
      <c r="B422" s="1759" t="s">
        <v>405</v>
      </c>
      <c r="C422" s="1760" t="s">
        <v>761</v>
      </c>
      <c r="D422" s="1608"/>
      <c r="E422" s="1768" t="s">
        <v>846</v>
      </c>
    </row>
    <row r="423" spans="1:5" ht="60">
      <c r="A423" s="1784"/>
      <c r="B423" s="1761" t="s">
        <v>406</v>
      </c>
      <c r="C423" s="1760" t="s">
        <v>762</v>
      </c>
      <c r="D423" s="1608"/>
      <c r="E423" s="1768" t="s">
        <v>847</v>
      </c>
    </row>
    <row r="424" spans="1:5" ht="90">
      <c r="A424" s="1784"/>
      <c r="B424" s="1761"/>
      <c r="C424" s="1760" t="s">
        <v>763</v>
      </c>
      <c r="D424" s="1608"/>
      <c r="E424" s="1768" t="s">
        <v>848</v>
      </c>
    </row>
    <row r="425" spans="1:5" ht="60">
      <c r="A425" s="1784"/>
      <c r="B425" s="1761"/>
      <c r="C425" s="1760" t="s">
        <v>764</v>
      </c>
      <c r="D425" s="1608"/>
      <c r="E425" s="1768" t="s">
        <v>849</v>
      </c>
    </row>
    <row r="426" spans="1:5" ht="75">
      <c r="A426" s="1784"/>
      <c r="B426" s="1761"/>
      <c r="C426" s="1760" t="s">
        <v>765</v>
      </c>
      <c r="D426" s="1608"/>
      <c r="E426" s="1768" t="s">
        <v>850</v>
      </c>
    </row>
    <row r="427" spans="1:5" ht="75">
      <c r="A427" s="1784"/>
      <c r="B427" s="1761"/>
      <c r="C427" s="1760" t="s">
        <v>766</v>
      </c>
      <c r="D427" s="1608"/>
      <c r="E427" s="1768" t="s">
        <v>851</v>
      </c>
    </row>
    <row r="428" spans="1:5" ht="75">
      <c r="A428" s="1784"/>
      <c r="B428" s="1761" t="s">
        <v>407</v>
      </c>
      <c r="C428" s="1760" t="s">
        <v>767</v>
      </c>
      <c r="D428" s="1608"/>
      <c r="E428" s="1768" t="s">
        <v>852</v>
      </c>
    </row>
    <row r="429" spans="1:5" ht="60">
      <c r="A429" s="1784"/>
      <c r="B429" s="1761"/>
      <c r="C429" s="1760" t="s">
        <v>768</v>
      </c>
      <c r="D429" s="1608"/>
      <c r="E429" s="1768" t="s">
        <v>853</v>
      </c>
    </row>
    <row r="430" spans="1:5" ht="120">
      <c r="A430" s="1784"/>
      <c r="B430" s="1761"/>
      <c r="C430" s="1760" t="s">
        <v>769</v>
      </c>
      <c r="D430" s="1608"/>
      <c r="E430" s="1768" t="s">
        <v>854</v>
      </c>
    </row>
    <row r="431" spans="1:5" ht="45">
      <c r="A431" s="1784"/>
      <c r="B431" s="1761"/>
      <c r="C431" s="1760" t="s">
        <v>770</v>
      </c>
      <c r="D431" s="1608"/>
      <c r="E431" s="1768" t="s">
        <v>855</v>
      </c>
    </row>
    <row r="432" spans="1:5" ht="90">
      <c r="A432" s="1784"/>
      <c r="B432" s="1761"/>
      <c r="C432" s="1760" t="s">
        <v>771</v>
      </c>
      <c r="D432" s="1608"/>
      <c r="E432" s="1768" t="s">
        <v>856</v>
      </c>
    </row>
    <row r="433" spans="1:5">
      <c r="A433" s="1784">
        <v>2</v>
      </c>
      <c r="B433" s="1757" t="s">
        <v>413</v>
      </c>
      <c r="C433" s="1760"/>
      <c r="D433" s="1608"/>
      <c r="E433" s="1768"/>
    </row>
    <row r="434" spans="1:5" ht="45">
      <c r="A434" s="1784"/>
      <c r="B434" s="1759" t="s">
        <v>414</v>
      </c>
      <c r="C434" s="1760" t="s">
        <v>772</v>
      </c>
      <c r="D434" s="1608"/>
      <c r="E434" s="1768" t="s">
        <v>857</v>
      </c>
    </row>
    <row r="435" spans="1:5" ht="30">
      <c r="A435" s="1784"/>
      <c r="B435" s="1759"/>
      <c r="C435" s="1760" t="s">
        <v>773</v>
      </c>
      <c r="D435" s="1608"/>
      <c r="E435" s="1768" t="s">
        <v>858</v>
      </c>
    </row>
    <row r="436" spans="1:5" ht="30">
      <c r="A436" s="1784"/>
      <c r="B436" s="1759"/>
      <c r="C436" s="1760" t="s">
        <v>774</v>
      </c>
      <c r="D436" s="1608"/>
      <c r="E436" s="1768" t="s">
        <v>859</v>
      </c>
    </row>
    <row r="437" spans="1:5" ht="30">
      <c r="A437" s="1784"/>
      <c r="B437" s="1759"/>
      <c r="C437" s="1760" t="s">
        <v>775</v>
      </c>
      <c r="D437" s="1608"/>
      <c r="E437" s="1768" t="s">
        <v>859</v>
      </c>
    </row>
    <row r="438" spans="1:5" ht="30">
      <c r="A438" s="1784"/>
      <c r="B438" s="1759"/>
      <c r="C438" s="1760" t="s">
        <v>776</v>
      </c>
      <c r="D438" s="1608"/>
      <c r="E438" s="1768" t="s">
        <v>859</v>
      </c>
    </row>
    <row r="439" spans="1:5" ht="30">
      <c r="A439" s="1784"/>
      <c r="B439" s="1759"/>
      <c r="C439" s="1760" t="s">
        <v>777</v>
      </c>
      <c r="D439" s="1608"/>
      <c r="E439" s="1768" t="s">
        <v>380</v>
      </c>
    </row>
    <row r="440" spans="1:5">
      <c r="A440" s="1784"/>
      <c r="B440" s="1759"/>
      <c r="C440" s="1760" t="s">
        <v>778</v>
      </c>
      <c r="D440" s="1608"/>
      <c r="E440" s="1768" t="s">
        <v>860</v>
      </c>
    </row>
    <row r="441" spans="1:5" ht="30">
      <c r="A441" s="1784"/>
      <c r="B441" s="1759" t="s">
        <v>418</v>
      </c>
      <c r="C441" s="1760" t="s">
        <v>779</v>
      </c>
      <c r="D441" s="1608"/>
      <c r="E441" s="1768" t="s">
        <v>860</v>
      </c>
    </row>
    <row r="442" spans="1:5" ht="30">
      <c r="A442" s="1784"/>
      <c r="B442" s="1759" t="s">
        <v>419</v>
      </c>
      <c r="C442" s="1760" t="s">
        <v>780</v>
      </c>
      <c r="D442" s="1608"/>
      <c r="E442" s="1768" t="s">
        <v>860</v>
      </c>
    </row>
    <row r="443" spans="1:5">
      <c r="A443" s="1784"/>
      <c r="B443" s="1759" t="s">
        <v>420</v>
      </c>
      <c r="C443" s="1760"/>
      <c r="D443" s="1608"/>
      <c r="E443" s="1768"/>
    </row>
    <row r="444" spans="1:5" ht="30">
      <c r="A444" s="1784"/>
      <c r="B444" s="1759" t="s">
        <v>415</v>
      </c>
      <c r="C444" s="1760" t="s">
        <v>781</v>
      </c>
      <c r="D444" s="1608"/>
      <c r="E444" s="1768" t="s">
        <v>860</v>
      </c>
    </row>
    <row r="445" spans="1:5" ht="45">
      <c r="A445" s="1784"/>
      <c r="B445" s="1759" t="s">
        <v>417</v>
      </c>
      <c r="C445" s="1760" t="s">
        <v>782</v>
      </c>
      <c r="D445" s="1608"/>
      <c r="E445" s="1768" t="s">
        <v>39</v>
      </c>
    </row>
    <row r="446" spans="1:5" ht="30">
      <c r="A446" s="1784"/>
      <c r="B446" s="1759"/>
      <c r="C446" s="1760" t="s">
        <v>783</v>
      </c>
      <c r="D446" s="1608"/>
      <c r="E446" s="1768" t="s">
        <v>380</v>
      </c>
    </row>
    <row r="447" spans="1:5">
      <c r="A447" s="1784"/>
      <c r="B447" s="1759"/>
      <c r="C447" s="1760" t="s">
        <v>784</v>
      </c>
      <c r="D447" s="1608"/>
      <c r="E447" s="1768" t="s">
        <v>380</v>
      </c>
    </row>
    <row r="448" spans="1:5" ht="30">
      <c r="A448" s="1784"/>
      <c r="B448" s="1759"/>
      <c r="C448" s="1760" t="s">
        <v>785</v>
      </c>
      <c r="D448" s="1608"/>
      <c r="E448" s="1768" t="s">
        <v>380</v>
      </c>
    </row>
    <row r="449" spans="1:5">
      <c r="A449" s="1787" t="s">
        <v>244</v>
      </c>
      <c r="B449" s="1759"/>
      <c r="C449" s="1760" t="s">
        <v>786</v>
      </c>
      <c r="D449" s="1611"/>
      <c r="E449" s="1768" t="s">
        <v>380</v>
      </c>
    </row>
    <row r="450" spans="1:5" ht="30">
      <c r="A450" s="1784"/>
      <c r="B450" s="1759"/>
      <c r="C450" s="1760" t="s">
        <v>787</v>
      </c>
      <c r="D450" s="1608"/>
      <c r="E450" s="1768" t="s">
        <v>39</v>
      </c>
    </row>
    <row r="451" spans="1:5" ht="45">
      <c r="A451" s="1784"/>
      <c r="B451" s="1759" t="s">
        <v>721</v>
      </c>
      <c r="C451" s="1760" t="s">
        <v>788</v>
      </c>
      <c r="D451" s="1608"/>
      <c r="E451" s="1768" t="s">
        <v>380</v>
      </c>
    </row>
    <row r="452" spans="1:5" ht="45">
      <c r="A452" s="1784"/>
      <c r="B452" s="1759" t="s">
        <v>416</v>
      </c>
      <c r="C452" s="1760" t="s">
        <v>789</v>
      </c>
      <c r="D452" s="1608"/>
      <c r="E452" s="1768" t="s">
        <v>860</v>
      </c>
    </row>
    <row r="453" spans="1:5" ht="30">
      <c r="A453" s="1784"/>
      <c r="B453" s="1761" t="s">
        <v>722</v>
      </c>
      <c r="C453" s="1760" t="s">
        <v>790</v>
      </c>
      <c r="D453" s="1608"/>
      <c r="E453" s="1768" t="s">
        <v>39</v>
      </c>
    </row>
    <row r="454" spans="1:5" ht="30">
      <c r="A454" s="1784">
        <v>3</v>
      </c>
      <c r="B454" s="1757" t="s">
        <v>723</v>
      </c>
      <c r="C454" s="1758"/>
      <c r="D454" s="1608"/>
      <c r="E454" s="1768"/>
    </row>
    <row r="455" spans="1:5" ht="30">
      <c r="A455" s="1784"/>
      <c r="B455" s="1653" t="s">
        <v>724</v>
      </c>
      <c r="C455" s="1762" t="s">
        <v>874</v>
      </c>
      <c r="D455" s="1608"/>
      <c r="E455" s="1768" t="s">
        <v>39</v>
      </c>
    </row>
    <row r="456" spans="1:5" ht="60">
      <c r="A456" s="1784"/>
      <c r="B456" s="1653"/>
      <c r="C456" s="1760" t="s">
        <v>791</v>
      </c>
      <c r="D456" s="1608"/>
      <c r="E456" s="1768" t="s">
        <v>39</v>
      </c>
    </row>
    <row r="457" spans="1:5" ht="45">
      <c r="A457" s="1784"/>
      <c r="B457" s="1653"/>
      <c r="C457" s="1760" t="s">
        <v>792</v>
      </c>
      <c r="D457" s="1608"/>
      <c r="E457" s="1768" t="s">
        <v>39</v>
      </c>
    </row>
    <row r="458" spans="1:5" ht="105">
      <c r="A458" s="1784"/>
      <c r="B458" s="1653" t="s">
        <v>408</v>
      </c>
      <c r="C458" s="1760" t="s">
        <v>793</v>
      </c>
      <c r="D458" s="1608"/>
      <c r="E458" s="1768" t="s">
        <v>861</v>
      </c>
    </row>
    <row r="459" spans="1:5" ht="30">
      <c r="A459" s="1784"/>
      <c r="B459" s="1653" t="s">
        <v>409</v>
      </c>
      <c r="C459" s="1763" t="s">
        <v>871</v>
      </c>
      <c r="D459" s="1608"/>
      <c r="E459" s="2201" t="s">
        <v>484</v>
      </c>
    </row>
    <row r="460" spans="1:5" ht="30">
      <c r="A460" s="1784"/>
      <c r="B460" s="1653"/>
      <c r="C460" s="1763" t="s">
        <v>872</v>
      </c>
      <c r="D460" s="1608"/>
      <c r="E460" s="2201"/>
    </row>
    <row r="461" spans="1:5" ht="30">
      <c r="A461" s="1784"/>
      <c r="B461" s="1653"/>
      <c r="C461" s="1763" t="s">
        <v>873</v>
      </c>
      <c r="D461" s="1608"/>
      <c r="E461" s="2201"/>
    </row>
    <row r="462" spans="1:5" ht="60">
      <c r="A462" s="1784"/>
      <c r="B462" s="1653" t="s">
        <v>410</v>
      </c>
      <c r="C462" s="1760" t="s">
        <v>794</v>
      </c>
      <c r="D462" s="1608"/>
      <c r="E462" s="1768" t="s">
        <v>861</v>
      </c>
    </row>
    <row r="463" spans="1:5" ht="30">
      <c r="A463" s="1784"/>
      <c r="B463" s="1653" t="s">
        <v>411</v>
      </c>
      <c r="C463" s="1760" t="s">
        <v>795</v>
      </c>
      <c r="D463" s="1608"/>
      <c r="E463" s="1768" t="s">
        <v>484</v>
      </c>
    </row>
    <row r="464" spans="1:5" ht="45">
      <c r="A464" s="1784"/>
      <c r="B464" s="1653"/>
      <c r="C464" s="1760" t="s">
        <v>796</v>
      </c>
      <c r="D464" s="1608"/>
      <c r="E464" s="1768" t="s">
        <v>484</v>
      </c>
    </row>
    <row r="465" spans="1:5">
      <c r="A465" s="1784"/>
      <c r="B465" s="1653"/>
      <c r="C465" s="1760" t="s">
        <v>797</v>
      </c>
      <c r="D465" s="1608"/>
      <c r="E465" s="1768" t="s">
        <v>484</v>
      </c>
    </row>
    <row r="466" spans="1:5" ht="30">
      <c r="A466" s="1784"/>
      <c r="B466" s="1653" t="s">
        <v>412</v>
      </c>
      <c r="C466" s="1760" t="s">
        <v>798</v>
      </c>
      <c r="D466" s="1608"/>
      <c r="E466" s="1768" t="s">
        <v>484</v>
      </c>
    </row>
    <row r="467" spans="1:5">
      <c r="A467" s="1784">
        <v>4</v>
      </c>
      <c r="B467" s="1757" t="s">
        <v>421</v>
      </c>
      <c r="C467" s="1758"/>
      <c r="D467" s="1608"/>
      <c r="E467" s="1768"/>
    </row>
    <row r="468" spans="1:5" ht="60">
      <c r="A468" s="1784"/>
      <c r="B468" s="1759" t="s">
        <v>422</v>
      </c>
      <c r="C468" s="1764" t="s">
        <v>875</v>
      </c>
      <c r="D468" s="1608"/>
      <c r="E468" s="1768"/>
    </row>
    <row r="469" spans="1:5" ht="30">
      <c r="A469" s="1784"/>
      <c r="B469" s="1759"/>
      <c r="C469" s="1760" t="s">
        <v>799</v>
      </c>
      <c r="D469" s="1608"/>
      <c r="E469" s="1768" t="s">
        <v>862</v>
      </c>
    </row>
    <row r="470" spans="1:5" ht="30">
      <c r="A470" s="1784"/>
      <c r="B470" s="1759"/>
      <c r="C470" s="1760" t="s">
        <v>800</v>
      </c>
      <c r="D470" s="1608"/>
      <c r="E470" s="1768" t="s">
        <v>862</v>
      </c>
    </row>
    <row r="471" spans="1:5" ht="45">
      <c r="A471" s="1787" t="s">
        <v>244</v>
      </c>
      <c r="B471" s="1759"/>
      <c r="C471" s="1760" t="s">
        <v>801</v>
      </c>
      <c r="D471" s="1611"/>
      <c r="E471" s="1768" t="s">
        <v>862</v>
      </c>
    </row>
    <row r="472" spans="1:5" ht="45">
      <c r="A472" s="1784"/>
      <c r="B472" s="1759"/>
      <c r="C472" s="1760" t="s">
        <v>802</v>
      </c>
      <c r="D472" s="1608"/>
      <c r="E472" s="1768" t="s">
        <v>430</v>
      </c>
    </row>
    <row r="473" spans="1:5" ht="30">
      <c r="A473" s="1784"/>
      <c r="B473" s="1759"/>
      <c r="C473" s="1760" t="s">
        <v>803</v>
      </c>
      <c r="D473" s="1608"/>
      <c r="E473" s="1768" t="s">
        <v>862</v>
      </c>
    </row>
    <row r="474" spans="1:5" ht="30">
      <c r="A474" s="1784"/>
      <c r="B474" s="1759"/>
      <c r="C474" s="1760" t="s">
        <v>804</v>
      </c>
      <c r="D474" s="1608"/>
      <c r="E474" s="1768" t="s">
        <v>862</v>
      </c>
    </row>
    <row r="475" spans="1:5" ht="45">
      <c r="A475" s="1784"/>
      <c r="B475" s="1759"/>
      <c r="C475" s="1765" t="s">
        <v>876</v>
      </c>
      <c r="D475" s="1608"/>
      <c r="E475" s="1867" t="s">
        <v>484</v>
      </c>
    </row>
    <row r="476" spans="1:5" ht="60">
      <c r="A476" s="1784"/>
      <c r="B476" s="1759" t="s">
        <v>423</v>
      </c>
      <c r="C476" s="1765" t="s">
        <v>877</v>
      </c>
      <c r="D476" s="1608"/>
      <c r="E476" s="1768"/>
    </row>
    <row r="477" spans="1:5" ht="30">
      <c r="A477" s="1784"/>
      <c r="B477" s="1759"/>
      <c r="C477" s="1760" t="s">
        <v>805</v>
      </c>
      <c r="D477" s="1608"/>
      <c r="E477" s="1768" t="s">
        <v>562</v>
      </c>
    </row>
    <row r="478" spans="1:5" ht="30">
      <c r="A478" s="1784"/>
      <c r="B478" s="1759"/>
      <c r="C478" s="1760" t="s">
        <v>806</v>
      </c>
      <c r="D478" s="1608"/>
      <c r="E478" s="1768"/>
    </row>
    <row r="479" spans="1:5" ht="45">
      <c r="A479" s="1784"/>
      <c r="B479" s="1759"/>
      <c r="C479" s="1760" t="s">
        <v>807</v>
      </c>
      <c r="D479" s="1608"/>
      <c r="E479" s="1768" t="s">
        <v>562</v>
      </c>
    </row>
    <row r="480" spans="1:5" ht="45">
      <c r="A480" s="1784"/>
      <c r="B480" s="1759"/>
      <c r="C480" s="1760" t="s">
        <v>808</v>
      </c>
      <c r="D480" s="1608"/>
      <c r="E480" s="1768" t="s">
        <v>862</v>
      </c>
    </row>
    <row r="481" spans="1:5" ht="45">
      <c r="A481" s="1784"/>
      <c r="B481" s="1759"/>
      <c r="C481" s="1760" t="s">
        <v>809</v>
      </c>
      <c r="D481" s="1608"/>
      <c r="E481" s="1768" t="s">
        <v>862</v>
      </c>
    </row>
    <row r="482" spans="1:5" ht="45">
      <c r="A482" s="1784"/>
      <c r="B482" s="1759"/>
      <c r="C482" s="1760" t="s">
        <v>810</v>
      </c>
      <c r="D482" s="1608"/>
      <c r="E482" s="1768" t="s">
        <v>862</v>
      </c>
    </row>
    <row r="483" spans="1:5" ht="30">
      <c r="A483" s="1784"/>
      <c r="B483" s="1759"/>
      <c r="C483" s="1760" t="s">
        <v>811</v>
      </c>
      <c r="D483" s="1608"/>
      <c r="E483" s="1867" t="s">
        <v>484</v>
      </c>
    </row>
    <row r="484" spans="1:5" ht="45">
      <c r="A484" s="1784"/>
      <c r="B484" s="1759"/>
      <c r="C484" s="1760" t="s">
        <v>812</v>
      </c>
      <c r="D484" s="1608"/>
      <c r="E484" s="1867" t="s">
        <v>484</v>
      </c>
    </row>
    <row r="485" spans="1:5" ht="30">
      <c r="A485" s="1784"/>
      <c r="B485" s="1759"/>
      <c r="C485" s="1760" t="s">
        <v>813</v>
      </c>
      <c r="D485" s="1608"/>
      <c r="E485" s="1867" t="s">
        <v>484</v>
      </c>
    </row>
    <row r="486" spans="1:5" ht="30">
      <c r="A486" s="1784"/>
      <c r="B486" s="1759"/>
      <c r="C486" s="1766" t="s">
        <v>878</v>
      </c>
      <c r="D486" s="1608"/>
      <c r="E486" s="1867" t="s">
        <v>484</v>
      </c>
    </row>
    <row r="487" spans="1:5" ht="45">
      <c r="A487" s="1784"/>
      <c r="B487" s="1759" t="s">
        <v>424</v>
      </c>
      <c r="C487" s="1766" t="s">
        <v>879</v>
      </c>
      <c r="D487" s="1608"/>
      <c r="E487" s="1867" t="s">
        <v>484</v>
      </c>
    </row>
    <row r="488" spans="1:5" ht="45">
      <c r="A488" s="1784"/>
      <c r="B488" s="1759"/>
      <c r="C488" s="1760" t="s">
        <v>814</v>
      </c>
      <c r="D488" s="1608"/>
      <c r="E488" s="1768" t="s">
        <v>862</v>
      </c>
    </row>
    <row r="489" spans="1:5" ht="60">
      <c r="A489" s="1784"/>
      <c r="B489" s="1759"/>
      <c r="C489" s="1760" t="s">
        <v>815</v>
      </c>
      <c r="D489" s="1608"/>
      <c r="E489" s="1768" t="s">
        <v>862</v>
      </c>
    </row>
    <row r="490" spans="1:5" ht="60">
      <c r="A490" s="1784"/>
      <c r="B490" s="1759"/>
      <c r="C490" s="1760" t="s">
        <v>816</v>
      </c>
      <c r="D490" s="1608"/>
      <c r="E490" s="1768" t="s">
        <v>862</v>
      </c>
    </row>
    <row r="491" spans="1:5" ht="90">
      <c r="A491" s="1784"/>
      <c r="B491" s="1759"/>
      <c r="C491" s="1760" t="s">
        <v>817</v>
      </c>
      <c r="D491" s="1608"/>
      <c r="E491" s="1768" t="s">
        <v>862</v>
      </c>
    </row>
    <row r="492" spans="1:5" ht="60">
      <c r="A492" s="1784"/>
      <c r="B492" s="1759"/>
      <c r="C492" s="1760" t="s">
        <v>818</v>
      </c>
      <c r="D492" s="1608"/>
      <c r="E492" s="1768" t="s">
        <v>862</v>
      </c>
    </row>
    <row r="493" spans="1:5" ht="45">
      <c r="A493" s="1787" t="s">
        <v>244</v>
      </c>
      <c r="B493" s="1759"/>
      <c r="C493" s="1760" t="s">
        <v>819</v>
      </c>
      <c r="D493" s="1611"/>
      <c r="E493" s="1768" t="s">
        <v>862</v>
      </c>
    </row>
    <row r="494" spans="1:5" ht="30">
      <c r="A494" s="1784"/>
      <c r="B494" s="1759"/>
      <c r="C494" s="1767" t="s">
        <v>880</v>
      </c>
      <c r="D494" s="1608"/>
      <c r="E494" s="1867" t="s">
        <v>484</v>
      </c>
    </row>
    <row r="495" spans="1:5" ht="45">
      <c r="A495" s="1784"/>
      <c r="B495" s="1759" t="s">
        <v>425</v>
      </c>
      <c r="C495" s="1767" t="s">
        <v>881</v>
      </c>
      <c r="D495" s="1608"/>
      <c r="E495" s="1768" t="s">
        <v>863</v>
      </c>
    </row>
    <row r="496" spans="1:5">
      <c r="A496" s="2186" t="s">
        <v>0</v>
      </c>
      <c r="B496" s="2187" t="s">
        <v>1</v>
      </c>
      <c r="C496" s="2187" t="s">
        <v>2</v>
      </c>
      <c r="D496" s="2188" t="s">
        <v>605</v>
      </c>
      <c r="E496" s="2188"/>
    </row>
    <row r="497" spans="1:5" ht="30">
      <c r="A497" s="2186"/>
      <c r="B497" s="2187"/>
      <c r="C497" s="2187"/>
      <c r="D497" s="1688" t="s">
        <v>3</v>
      </c>
      <c r="E497" s="1689" t="s">
        <v>4</v>
      </c>
    </row>
    <row r="498" spans="1:5">
      <c r="A498" s="1881">
        <v>1</v>
      </c>
      <c r="B498" s="1769">
        <v>2</v>
      </c>
      <c r="C498" s="1690">
        <v>3</v>
      </c>
      <c r="D498" s="1690">
        <v>4</v>
      </c>
      <c r="E498" s="1769">
        <v>5</v>
      </c>
    </row>
    <row r="499" spans="1:5">
      <c r="A499" s="1872" t="s">
        <v>3523</v>
      </c>
      <c r="B499" s="1848"/>
      <c r="C499" s="1691"/>
      <c r="D499" s="1692"/>
      <c r="E499" s="1770"/>
    </row>
    <row r="500" spans="1:5" ht="45">
      <c r="A500" s="1787">
        <v>6</v>
      </c>
      <c r="B500" s="1748" t="s">
        <v>3540</v>
      </c>
      <c r="C500" s="1609" t="s">
        <v>3541</v>
      </c>
      <c r="D500" s="1611"/>
      <c r="E500" s="1771" t="s">
        <v>3542</v>
      </c>
    </row>
    <row r="501" spans="1:5" ht="30">
      <c r="A501" s="1784"/>
      <c r="B501" s="1617" t="s">
        <v>3543</v>
      </c>
      <c r="C501" s="1607" t="s">
        <v>3544</v>
      </c>
      <c r="D501" s="1608" t="s">
        <v>8</v>
      </c>
      <c r="E501" s="1615" t="s">
        <v>3545</v>
      </c>
    </row>
    <row r="502" spans="1:5">
      <c r="A502" s="1784"/>
      <c r="B502" s="1617" t="s">
        <v>3546</v>
      </c>
      <c r="C502" s="1607"/>
      <c r="D502" s="1608" t="s">
        <v>8</v>
      </c>
      <c r="E502" s="1615" t="s">
        <v>3547</v>
      </c>
    </row>
    <row r="503" spans="1:5">
      <c r="A503" s="1784"/>
      <c r="B503" s="1617" t="s">
        <v>3548</v>
      </c>
      <c r="C503" s="1607"/>
      <c r="D503" s="1608" t="s">
        <v>8</v>
      </c>
      <c r="E503" s="1615" t="s">
        <v>3549</v>
      </c>
    </row>
    <row r="504" spans="1:5">
      <c r="A504" s="1784"/>
      <c r="B504" s="1617" t="s">
        <v>3550</v>
      </c>
      <c r="C504" s="1607"/>
      <c r="D504" s="1608" t="s">
        <v>8</v>
      </c>
      <c r="E504" s="1615" t="s">
        <v>3551</v>
      </c>
    </row>
    <row r="505" spans="1:5" ht="30">
      <c r="A505" s="1784"/>
      <c r="B505" s="1617" t="s">
        <v>3552</v>
      </c>
      <c r="C505" s="1607"/>
      <c r="D505" s="1608" t="s">
        <v>8</v>
      </c>
      <c r="E505" s="1615"/>
    </row>
    <row r="506" spans="1:5">
      <c r="A506" s="1784"/>
      <c r="B506" s="1617" t="s">
        <v>3553</v>
      </c>
      <c r="C506" s="1607"/>
      <c r="D506" s="1608" t="s">
        <v>8</v>
      </c>
      <c r="E506" s="1615"/>
    </row>
    <row r="507" spans="1:5" ht="30">
      <c r="A507" s="1784"/>
      <c r="B507" s="1617" t="s">
        <v>3554</v>
      </c>
      <c r="C507" s="1607"/>
      <c r="D507" s="1608" t="s">
        <v>8</v>
      </c>
      <c r="E507" s="1615"/>
    </row>
    <row r="508" spans="1:5">
      <c r="A508" s="2186" t="s">
        <v>0</v>
      </c>
      <c r="B508" s="2187" t="s">
        <v>1</v>
      </c>
      <c r="C508" s="2187" t="s">
        <v>2</v>
      </c>
      <c r="D508" s="2188" t="s">
        <v>605</v>
      </c>
      <c r="E508" s="2188"/>
    </row>
    <row r="509" spans="1:5" ht="30">
      <c r="A509" s="2186"/>
      <c r="B509" s="2187"/>
      <c r="C509" s="2187"/>
      <c r="D509" s="1688" t="s">
        <v>3</v>
      </c>
      <c r="E509" s="1689" t="s">
        <v>4</v>
      </c>
    </row>
    <row r="510" spans="1:5">
      <c r="A510" s="1881">
        <v>1</v>
      </c>
      <c r="B510" s="1769">
        <f>A510+1</f>
        <v>2</v>
      </c>
      <c r="C510" s="1690">
        <f t="shared" ref="C510:E510" si="4">B510+1</f>
        <v>3</v>
      </c>
      <c r="D510" s="1690">
        <f t="shared" si="4"/>
        <v>4</v>
      </c>
      <c r="E510" s="1690">
        <f t="shared" si="4"/>
        <v>5</v>
      </c>
    </row>
    <row r="511" spans="1:5">
      <c r="A511" s="1872" t="s">
        <v>4538</v>
      </c>
      <c r="B511" s="1848"/>
      <c r="C511" s="1691"/>
      <c r="D511" s="1692"/>
      <c r="E511" s="1692"/>
    </row>
    <row r="512" spans="1:5" ht="30">
      <c r="A512" s="1787">
        <v>6</v>
      </c>
      <c r="B512" s="1772" t="s">
        <v>4601</v>
      </c>
      <c r="C512" s="1772"/>
      <c r="D512" s="1611"/>
      <c r="E512" s="1868"/>
    </row>
    <row r="513" spans="1:5" ht="30">
      <c r="A513" s="1784"/>
      <c r="B513" s="2200" t="s">
        <v>4602</v>
      </c>
      <c r="C513" s="1778" t="s">
        <v>4603</v>
      </c>
      <c r="D513" s="1608" t="s">
        <v>8</v>
      </c>
      <c r="E513" s="1776" t="s">
        <v>4604</v>
      </c>
    </row>
    <row r="514" spans="1:5">
      <c r="A514" s="1784"/>
      <c r="B514" s="2200"/>
      <c r="C514" s="1778" t="s">
        <v>4605</v>
      </c>
      <c r="D514" s="1608" t="s">
        <v>8</v>
      </c>
      <c r="E514" s="1776" t="s">
        <v>4606</v>
      </c>
    </row>
    <row r="515" spans="1:5" ht="30">
      <c r="A515" s="1784"/>
      <c r="B515" s="1777" t="s">
        <v>4607</v>
      </c>
      <c r="C515" s="1778" t="s">
        <v>4608</v>
      </c>
      <c r="D515" s="1608" t="s">
        <v>8</v>
      </c>
      <c r="E515" s="1776" t="s">
        <v>4609</v>
      </c>
    </row>
    <row r="516" spans="1:5" ht="60">
      <c r="A516" s="1784"/>
      <c r="B516" s="2200" t="s">
        <v>4610</v>
      </c>
      <c r="C516" s="1775" t="s">
        <v>4611</v>
      </c>
      <c r="D516" s="1608" t="s">
        <v>8</v>
      </c>
      <c r="E516" s="1776" t="s">
        <v>4612</v>
      </c>
    </row>
    <row r="517" spans="1:5" ht="45">
      <c r="A517" s="1784"/>
      <c r="B517" s="2200"/>
      <c r="C517" s="1775" t="s">
        <v>4613</v>
      </c>
      <c r="D517" s="1608" t="s">
        <v>8</v>
      </c>
      <c r="E517" s="1868" t="s">
        <v>4609</v>
      </c>
    </row>
    <row r="518" spans="1:5" ht="45">
      <c r="A518" s="1784"/>
      <c r="B518" s="2200" t="s">
        <v>4614</v>
      </c>
      <c r="C518" s="1775" t="s">
        <v>4615</v>
      </c>
      <c r="D518" s="1608" t="s">
        <v>8</v>
      </c>
      <c r="E518" s="1776" t="s">
        <v>4616</v>
      </c>
    </row>
    <row r="519" spans="1:5" ht="30">
      <c r="A519" s="1784"/>
      <c r="B519" s="2200"/>
      <c r="C519" s="1778" t="s">
        <v>4617</v>
      </c>
      <c r="D519" s="1608" t="s">
        <v>8</v>
      </c>
      <c r="E519" s="1776" t="s">
        <v>4618</v>
      </c>
    </row>
    <row r="520" spans="1:5" ht="75">
      <c r="A520" s="1784"/>
      <c r="B520" s="2200" t="s">
        <v>4619</v>
      </c>
      <c r="C520" s="1775" t="s">
        <v>4620</v>
      </c>
      <c r="D520" s="1608" t="s">
        <v>8</v>
      </c>
      <c r="E520" s="1779" t="s">
        <v>380</v>
      </c>
    </row>
    <row r="521" spans="1:5" ht="45">
      <c r="A521" s="1784"/>
      <c r="B521" s="2200"/>
      <c r="C521" s="1775" t="s">
        <v>4621</v>
      </c>
      <c r="D521" s="1608" t="s">
        <v>8</v>
      </c>
      <c r="E521" s="1779"/>
    </row>
    <row r="522" spans="1:5" ht="60">
      <c r="A522" s="1784"/>
      <c r="B522" s="2200"/>
      <c r="C522" s="1778" t="s">
        <v>4622</v>
      </c>
      <c r="D522" s="1608" t="s">
        <v>8</v>
      </c>
      <c r="E522" s="1779"/>
    </row>
    <row r="523" spans="1:5" ht="30">
      <c r="A523" s="2197"/>
      <c r="B523" s="1877" t="s">
        <v>4623</v>
      </c>
      <c r="C523" s="1775" t="s">
        <v>4624</v>
      </c>
      <c r="D523" s="1608" t="s">
        <v>8</v>
      </c>
      <c r="E523" s="1868" t="s">
        <v>4625</v>
      </c>
    </row>
    <row r="524" spans="1:5" ht="45">
      <c r="A524" s="2197"/>
      <c r="B524" s="2200" t="s">
        <v>4626</v>
      </c>
      <c r="C524" s="1775" t="s">
        <v>4627</v>
      </c>
      <c r="D524" s="1608" t="s">
        <v>8</v>
      </c>
      <c r="E524" s="1776" t="s">
        <v>4628</v>
      </c>
    </row>
    <row r="525" spans="1:5" ht="45">
      <c r="A525" s="1784"/>
      <c r="B525" s="2200"/>
      <c r="C525" s="1778" t="s">
        <v>4629</v>
      </c>
      <c r="D525" s="1608" t="s">
        <v>8</v>
      </c>
      <c r="E525" s="1649" t="s">
        <v>4630</v>
      </c>
    </row>
    <row r="526" spans="1:5" ht="30">
      <c r="A526" s="1784"/>
      <c r="B526" s="1877" t="s">
        <v>4631</v>
      </c>
      <c r="C526" s="1775" t="s">
        <v>4632</v>
      </c>
      <c r="D526" s="1608" t="s">
        <v>8</v>
      </c>
      <c r="E526" s="1776">
        <v>1</v>
      </c>
    </row>
    <row r="527" spans="1:5" ht="45">
      <c r="A527" s="1784"/>
      <c r="B527" s="1877" t="s">
        <v>4633</v>
      </c>
      <c r="C527" s="1775" t="s">
        <v>4634</v>
      </c>
      <c r="D527" s="1608" t="s">
        <v>8</v>
      </c>
      <c r="E527" s="1868" t="s">
        <v>4616</v>
      </c>
    </row>
    <row r="528" spans="1:5" ht="30">
      <c r="A528" s="1784"/>
      <c r="B528" s="1877" t="s">
        <v>4635</v>
      </c>
      <c r="C528" s="1775" t="s">
        <v>4636</v>
      </c>
      <c r="D528" s="1608" t="s">
        <v>8</v>
      </c>
      <c r="E528" s="1655" t="s">
        <v>4637</v>
      </c>
    </row>
    <row r="529" spans="1:5" ht="45">
      <c r="A529" s="1787" t="s">
        <v>244</v>
      </c>
      <c r="B529" s="2200" t="s">
        <v>4638</v>
      </c>
      <c r="C529" s="1775" t="s">
        <v>4639</v>
      </c>
      <c r="D529" s="1611"/>
      <c r="E529" s="1868" t="s">
        <v>4640</v>
      </c>
    </row>
    <row r="530" spans="1:5" ht="30">
      <c r="A530" s="1784"/>
      <c r="B530" s="2200"/>
      <c r="C530" s="1775" t="s">
        <v>4641</v>
      </c>
      <c r="D530" s="1608" t="s">
        <v>8</v>
      </c>
      <c r="E530" s="1868" t="s">
        <v>2060</v>
      </c>
    </row>
    <row r="531" spans="1:5" ht="45">
      <c r="A531" s="1787" t="s">
        <v>244</v>
      </c>
      <c r="B531" s="1877" t="s">
        <v>4642</v>
      </c>
      <c r="C531" s="1778" t="s">
        <v>4643</v>
      </c>
      <c r="D531" s="1611"/>
      <c r="E531" s="1868" t="s">
        <v>4644</v>
      </c>
    </row>
    <row r="532" spans="1:5" ht="45">
      <c r="A532" s="1784"/>
      <c r="B532" s="1622" t="s">
        <v>4645</v>
      </c>
      <c r="C532" s="1620" t="s">
        <v>4646</v>
      </c>
      <c r="D532" s="1608" t="s">
        <v>8</v>
      </c>
      <c r="E532" s="1780" t="s">
        <v>4647</v>
      </c>
    </row>
    <row r="533" spans="1:5" ht="30">
      <c r="A533" s="1784"/>
      <c r="B533" s="1622" t="s">
        <v>4648</v>
      </c>
      <c r="C533" s="1620" t="s">
        <v>4649</v>
      </c>
      <c r="D533" s="1608" t="s">
        <v>8</v>
      </c>
      <c r="E533" s="1819" t="s">
        <v>484</v>
      </c>
    </row>
    <row r="534" spans="1:5" ht="45">
      <c r="A534" s="1784"/>
      <c r="B534" s="1622" t="s">
        <v>4650</v>
      </c>
      <c r="C534" s="1620" t="s">
        <v>4651</v>
      </c>
      <c r="D534" s="1608" t="s">
        <v>8</v>
      </c>
      <c r="E534" s="1819" t="s">
        <v>484</v>
      </c>
    </row>
    <row r="535" spans="1:5" ht="30">
      <c r="A535" s="1784">
        <v>7</v>
      </c>
      <c r="B535" s="1782" t="s">
        <v>4652</v>
      </c>
      <c r="C535" s="1620"/>
      <c r="D535" s="1608" t="s">
        <v>8</v>
      </c>
      <c r="E535" s="1780"/>
    </row>
    <row r="536" spans="1:5" ht="30">
      <c r="A536" s="1784"/>
      <c r="B536" s="1619" t="s">
        <v>4653</v>
      </c>
      <c r="C536" s="1620" t="s">
        <v>4654</v>
      </c>
      <c r="D536" s="1608" t="s">
        <v>8</v>
      </c>
      <c r="E536" s="1780" t="s">
        <v>1482</v>
      </c>
    </row>
    <row r="537" spans="1:5">
      <c r="A537" s="1784">
        <v>8</v>
      </c>
      <c r="B537" s="1782" t="s">
        <v>4655</v>
      </c>
      <c r="C537" s="1782"/>
      <c r="D537" s="1608" t="s">
        <v>8</v>
      </c>
      <c r="E537" s="1869"/>
    </row>
    <row r="538" spans="1:5">
      <c r="A538" s="1784"/>
      <c r="B538" s="1619" t="s">
        <v>4656</v>
      </c>
      <c r="C538" s="1620" t="s">
        <v>4657</v>
      </c>
      <c r="D538" s="1608" t="s">
        <v>8</v>
      </c>
      <c r="E538" s="1780" t="s">
        <v>4658</v>
      </c>
    </row>
    <row r="539" spans="1:5" ht="30">
      <c r="A539" s="1787" t="s">
        <v>244</v>
      </c>
      <c r="B539" s="1617" t="s">
        <v>4659</v>
      </c>
      <c r="C539" s="1623" t="s">
        <v>4660</v>
      </c>
      <c r="D539" s="1611"/>
      <c r="E539" s="1783" t="s">
        <v>4661</v>
      </c>
    </row>
    <row r="540" spans="1:5" ht="45">
      <c r="A540" s="1784"/>
      <c r="B540" s="1619" t="s">
        <v>4662</v>
      </c>
      <c r="C540" s="1620" t="s">
        <v>4663</v>
      </c>
      <c r="D540" s="1608" t="s">
        <v>8</v>
      </c>
      <c r="E540" s="1819">
        <v>3</v>
      </c>
    </row>
    <row r="541" spans="1:5" ht="60">
      <c r="A541" s="1787" t="s">
        <v>244</v>
      </c>
      <c r="B541" s="1617" t="s">
        <v>4664</v>
      </c>
      <c r="C541" s="1623" t="s">
        <v>4665</v>
      </c>
      <c r="D541" s="1611"/>
      <c r="E541" s="1783" t="s">
        <v>4666</v>
      </c>
    </row>
    <row r="542" spans="1:5" ht="30">
      <c r="A542" s="1787"/>
      <c r="B542" s="1619" t="s">
        <v>4667</v>
      </c>
      <c r="C542" s="1623" t="s">
        <v>4668</v>
      </c>
      <c r="D542" s="1611"/>
      <c r="E542" s="1819" t="s">
        <v>4669</v>
      </c>
    </row>
    <row r="543" spans="1:5" ht="30">
      <c r="A543" s="1787"/>
      <c r="B543" s="1619" t="s">
        <v>4670</v>
      </c>
      <c r="C543" s="1620" t="s">
        <v>4671</v>
      </c>
      <c r="D543" s="1611"/>
      <c r="E543" s="1783" t="s">
        <v>4672</v>
      </c>
    </row>
    <row r="544" spans="1:5" ht="45">
      <c r="A544" s="1787"/>
      <c r="B544" s="1619" t="s">
        <v>4673</v>
      </c>
      <c r="C544" s="1620" t="s">
        <v>4674</v>
      </c>
      <c r="D544" s="1611"/>
      <c r="E544" s="1780" t="s">
        <v>4640</v>
      </c>
    </row>
    <row r="545" spans="1:5" ht="30">
      <c r="A545" s="1787"/>
      <c r="B545" s="1619" t="s">
        <v>4675</v>
      </c>
      <c r="C545" s="1784">
        <v>0</v>
      </c>
      <c r="D545" s="1611"/>
      <c r="E545" s="1784" t="s">
        <v>484</v>
      </c>
    </row>
    <row r="546" spans="1:5" ht="30">
      <c r="A546" s="1787">
        <v>9</v>
      </c>
      <c r="B546" s="1782" t="s">
        <v>4676</v>
      </c>
      <c r="C546" s="1782"/>
      <c r="D546" s="1611"/>
      <c r="E546" s="1869"/>
    </row>
    <row r="547" spans="1:5">
      <c r="A547" s="1787"/>
      <c r="B547" s="2200" t="s">
        <v>4677</v>
      </c>
      <c r="C547" s="1773" t="s">
        <v>2062</v>
      </c>
      <c r="D547" s="1611"/>
      <c r="E547" s="1868" t="s">
        <v>2062</v>
      </c>
    </row>
    <row r="548" spans="1:5">
      <c r="A548" s="1787"/>
      <c r="B548" s="2200"/>
      <c r="C548" s="1776" t="s">
        <v>4678</v>
      </c>
      <c r="D548" s="1611"/>
      <c r="E548" s="1776" t="s">
        <v>4678</v>
      </c>
    </row>
    <row r="549" spans="1:5">
      <c r="A549" s="1787"/>
      <c r="B549" s="2200"/>
      <c r="C549" s="1776" t="s">
        <v>4679</v>
      </c>
      <c r="D549" s="1611"/>
      <c r="E549" s="1776" t="s">
        <v>4679</v>
      </c>
    </row>
    <row r="550" spans="1:5">
      <c r="A550" s="1787"/>
      <c r="B550" s="2200"/>
      <c r="C550" s="1679" t="s">
        <v>4680</v>
      </c>
      <c r="D550" s="1611"/>
      <c r="E550" s="1679" t="s">
        <v>4680</v>
      </c>
    </row>
    <row r="551" spans="1:5">
      <c r="A551" s="1787">
        <v>10</v>
      </c>
      <c r="B551" s="1785" t="s">
        <v>4681</v>
      </c>
      <c r="C551" s="1775"/>
      <c r="D551" s="1611"/>
      <c r="E551" s="1776"/>
    </row>
    <row r="552" spans="1:5" ht="30">
      <c r="A552" s="1787"/>
      <c r="B552" s="1617" t="s">
        <v>4682</v>
      </c>
      <c r="C552" s="1780" t="s">
        <v>4683</v>
      </c>
      <c r="D552" s="1611"/>
      <c r="E552" s="1780" t="s">
        <v>4683</v>
      </c>
    </row>
    <row r="553" spans="1:5">
      <c r="A553" s="2186" t="s">
        <v>0</v>
      </c>
      <c r="B553" s="2187" t="s">
        <v>1</v>
      </c>
      <c r="C553" s="2187" t="s">
        <v>2</v>
      </c>
      <c r="D553" s="2188" t="s">
        <v>1866</v>
      </c>
      <c r="E553" s="2188"/>
    </row>
    <row r="554" spans="1:5" ht="30">
      <c r="A554" s="2186"/>
      <c r="B554" s="2187"/>
      <c r="C554" s="2187"/>
      <c r="D554" s="1688" t="s">
        <v>3</v>
      </c>
      <c r="E554" s="1689" t="s">
        <v>4</v>
      </c>
    </row>
    <row r="555" spans="1:5">
      <c r="A555" s="1881">
        <v>1</v>
      </c>
      <c r="B555" s="1769">
        <f>A555+1</f>
        <v>2</v>
      </c>
      <c r="C555" s="1690">
        <f t="shared" ref="C555:E555" si="5">B555+1</f>
        <v>3</v>
      </c>
      <c r="D555" s="1690">
        <f t="shared" si="5"/>
        <v>4</v>
      </c>
      <c r="E555" s="1690">
        <f t="shared" si="5"/>
        <v>5</v>
      </c>
    </row>
    <row r="556" spans="1:5">
      <c r="A556" s="1872" t="s">
        <v>1867</v>
      </c>
      <c r="B556" s="1848"/>
      <c r="C556" s="1691"/>
      <c r="D556" s="1692"/>
      <c r="E556" s="1692"/>
    </row>
    <row r="557" spans="1:5" ht="30">
      <c r="A557" s="1787">
        <v>5</v>
      </c>
      <c r="B557" s="1748" t="s">
        <v>1903</v>
      </c>
      <c r="C557" s="1609" t="s">
        <v>1904</v>
      </c>
      <c r="D557" s="1611"/>
      <c r="E557" s="1639"/>
    </row>
    <row r="558" spans="1:5" ht="30">
      <c r="A558" s="1784"/>
      <c r="B558" s="1617" t="s">
        <v>1905</v>
      </c>
      <c r="C558" s="1607" t="s">
        <v>1906</v>
      </c>
      <c r="D558" s="1608" t="s">
        <v>8</v>
      </c>
      <c r="E558" s="1641">
        <v>0</v>
      </c>
    </row>
    <row r="559" spans="1:5" ht="30">
      <c r="A559" s="1670"/>
      <c r="B559" s="1617" t="s">
        <v>1907</v>
      </c>
      <c r="C559" s="1607"/>
      <c r="D559" s="1608"/>
      <c r="E559" s="1641">
        <v>0</v>
      </c>
    </row>
    <row r="560" spans="1:5">
      <c r="A560" s="1784"/>
      <c r="B560" s="1617" t="s">
        <v>1908</v>
      </c>
      <c r="C560" s="1607"/>
      <c r="D560" s="1608" t="s">
        <v>8</v>
      </c>
      <c r="E560" s="1641" t="s">
        <v>247</v>
      </c>
    </row>
    <row r="561" spans="1:5" ht="30">
      <c r="A561" s="1670"/>
      <c r="B561" s="1617" t="s">
        <v>1909</v>
      </c>
      <c r="C561" s="1607"/>
      <c r="D561" s="1608"/>
      <c r="E561" s="1641" t="s">
        <v>247</v>
      </c>
    </row>
    <row r="562" spans="1:5">
      <c r="A562" s="1670"/>
      <c r="B562" s="1617" t="s">
        <v>1910</v>
      </c>
      <c r="C562" s="1607"/>
      <c r="D562" s="1608" t="s">
        <v>8</v>
      </c>
      <c r="E562" s="1641" t="s">
        <v>247</v>
      </c>
    </row>
    <row r="563" spans="1:5">
      <c r="A563" s="1670"/>
      <c r="B563" s="1617" t="s">
        <v>1911</v>
      </c>
      <c r="C563" s="1607"/>
      <c r="D563" s="1608" t="s">
        <v>8</v>
      </c>
      <c r="E563" s="1641" t="s">
        <v>247</v>
      </c>
    </row>
    <row r="564" spans="1:5">
      <c r="A564" s="1784"/>
      <c r="B564" s="1617" t="s">
        <v>1912</v>
      </c>
      <c r="C564" s="1607"/>
      <c r="D564" s="1608" t="s">
        <v>8</v>
      </c>
      <c r="E564" s="1641" t="s">
        <v>247</v>
      </c>
    </row>
    <row r="565" spans="1:5">
      <c r="A565" s="1784"/>
      <c r="B565" s="1617" t="s">
        <v>1913</v>
      </c>
      <c r="C565" s="1607"/>
      <c r="D565" s="1608" t="s">
        <v>8</v>
      </c>
      <c r="E565" s="1641" t="s">
        <v>247</v>
      </c>
    </row>
    <row r="566" spans="1:5" ht="33.75" customHeight="1">
      <c r="A566" s="1784"/>
      <c r="B566" s="1617" t="s">
        <v>1914</v>
      </c>
      <c r="C566" s="1607"/>
      <c r="D566" s="1608"/>
      <c r="E566" s="1641">
        <v>0</v>
      </c>
    </row>
    <row r="567" spans="1:5" ht="19.5" customHeight="1">
      <c r="A567" s="1670"/>
      <c r="B567" s="1617" t="s">
        <v>1915</v>
      </c>
      <c r="C567" s="1607"/>
      <c r="D567" s="1608" t="s">
        <v>8</v>
      </c>
      <c r="E567" s="1641" t="s">
        <v>247</v>
      </c>
    </row>
    <row r="568" spans="1:5" ht="20.25" customHeight="1">
      <c r="A568" s="1787"/>
      <c r="B568" s="1617" t="s">
        <v>1916</v>
      </c>
      <c r="C568" s="1607"/>
      <c r="D568" s="1611"/>
      <c r="E568" s="1641" t="s">
        <v>247</v>
      </c>
    </row>
    <row r="569" spans="1:5" ht="45">
      <c r="A569" s="1787"/>
      <c r="B569" s="1617" t="s">
        <v>1917</v>
      </c>
      <c r="C569" s="1607"/>
      <c r="D569" s="1608" t="s">
        <v>8</v>
      </c>
      <c r="E569" s="1641" t="s">
        <v>247</v>
      </c>
    </row>
    <row r="570" spans="1:5">
      <c r="A570" s="1787"/>
      <c r="B570" s="1617" t="s">
        <v>1912</v>
      </c>
      <c r="C570" s="1607"/>
      <c r="D570" s="1608" t="s">
        <v>8</v>
      </c>
      <c r="E570" s="1641" t="s">
        <v>247</v>
      </c>
    </row>
    <row r="571" spans="1:5">
      <c r="A571" s="1787"/>
      <c r="B571" s="1617" t="s">
        <v>1913</v>
      </c>
      <c r="C571" s="1607"/>
      <c r="D571" s="1608" t="s">
        <v>8</v>
      </c>
      <c r="E571" s="1641" t="s">
        <v>247</v>
      </c>
    </row>
    <row r="572" spans="1:5">
      <c r="A572" s="1787"/>
      <c r="B572" s="1617" t="s">
        <v>1918</v>
      </c>
      <c r="C572" s="1607"/>
      <c r="D572" s="1611"/>
      <c r="E572" s="1641" t="s">
        <v>247</v>
      </c>
    </row>
    <row r="573" spans="1:5">
      <c r="A573" s="1787"/>
      <c r="B573" s="1617" t="s">
        <v>1919</v>
      </c>
      <c r="C573" s="1607"/>
      <c r="D573" s="1608" t="s">
        <v>8</v>
      </c>
      <c r="E573" s="1641" t="s">
        <v>247</v>
      </c>
    </row>
    <row r="574" spans="1:5" ht="30">
      <c r="A574" s="1787"/>
      <c r="B574" s="1617" t="s">
        <v>1920</v>
      </c>
      <c r="C574" s="1607"/>
      <c r="D574" s="1608" t="s">
        <v>8</v>
      </c>
      <c r="E574" s="1641" t="s">
        <v>247</v>
      </c>
    </row>
    <row r="575" spans="1:5">
      <c r="A575" s="1787"/>
      <c r="B575" s="1617" t="s">
        <v>1921</v>
      </c>
      <c r="C575" s="1607"/>
      <c r="D575" s="1608" t="s">
        <v>8</v>
      </c>
      <c r="E575" s="1641" t="s">
        <v>247</v>
      </c>
    </row>
    <row r="576" spans="1:5" ht="45">
      <c r="A576" s="1787"/>
      <c r="B576" s="1617" t="s">
        <v>1922</v>
      </c>
      <c r="C576" s="1607"/>
      <c r="D576" s="1611"/>
      <c r="E576" s="1641">
        <v>0</v>
      </c>
    </row>
    <row r="577" spans="1:5" ht="30">
      <c r="A577" s="1787"/>
      <c r="B577" s="1617" t="s">
        <v>1915</v>
      </c>
      <c r="C577" s="1607"/>
      <c r="D577" s="1608" t="s">
        <v>8</v>
      </c>
      <c r="E577" s="1641" t="s">
        <v>247</v>
      </c>
    </row>
    <row r="578" spans="1:5" ht="30">
      <c r="A578" s="1787"/>
      <c r="B578" s="1617" t="s">
        <v>1923</v>
      </c>
      <c r="C578" s="1607"/>
      <c r="D578" s="1611"/>
      <c r="E578" s="1641" t="s">
        <v>247</v>
      </c>
    </row>
    <row r="579" spans="1:5" ht="45">
      <c r="A579" s="1787"/>
      <c r="B579" s="1617" t="s">
        <v>1924</v>
      </c>
      <c r="C579" s="1607"/>
      <c r="D579" s="1608" t="s">
        <v>8</v>
      </c>
      <c r="E579" s="1641" t="s">
        <v>247</v>
      </c>
    </row>
    <row r="580" spans="1:5">
      <c r="A580" s="1787"/>
      <c r="B580" s="1617" t="s">
        <v>1912</v>
      </c>
      <c r="C580" s="1607"/>
      <c r="D580" s="1608" t="s">
        <v>8</v>
      </c>
      <c r="E580" s="1641" t="s">
        <v>247</v>
      </c>
    </row>
    <row r="581" spans="1:5">
      <c r="A581" s="1787"/>
      <c r="B581" s="1617" t="s">
        <v>1913</v>
      </c>
      <c r="C581" s="1607"/>
      <c r="D581" s="1608" t="s">
        <v>8</v>
      </c>
      <c r="E581" s="1641" t="s">
        <v>247</v>
      </c>
    </row>
    <row r="582" spans="1:5">
      <c r="A582" s="1787"/>
      <c r="B582" s="1617" t="s">
        <v>1925</v>
      </c>
      <c r="C582" s="1607"/>
      <c r="D582" s="1608" t="s">
        <v>8</v>
      </c>
      <c r="E582" s="1641" t="s">
        <v>247</v>
      </c>
    </row>
    <row r="583" spans="1:5" ht="30">
      <c r="A583" s="1787"/>
      <c r="B583" s="1617" t="s">
        <v>1926</v>
      </c>
      <c r="C583" s="1607"/>
      <c r="D583" s="1608" t="s">
        <v>8</v>
      </c>
      <c r="E583" s="1641" t="s">
        <v>247</v>
      </c>
    </row>
    <row r="584" spans="1:5" ht="30">
      <c r="A584" s="1787"/>
      <c r="B584" s="1617" t="s">
        <v>1927</v>
      </c>
      <c r="C584" s="1607"/>
      <c r="D584" s="1608" t="s">
        <v>8</v>
      </c>
      <c r="E584" s="1641" t="s">
        <v>247</v>
      </c>
    </row>
    <row r="585" spans="1:5" ht="30">
      <c r="A585" s="1787"/>
      <c r="B585" s="1617" t="s">
        <v>1928</v>
      </c>
      <c r="C585" s="1607"/>
      <c r="D585" s="1611"/>
      <c r="E585" s="1641" t="s">
        <v>247</v>
      </c>
    </row>
    <row r="586" spans="1:5" ht="30">
      <c r="A586" s="1787"/>
      <c r="B586" s="1617" t="s">
        <v>1929</v>
      </c>
      <c r="C586" s="1607"/>
      <c r="D586" s="1608" t="s">
        <v>8</v>
      </c>
      <c r="E586" s="1641" t="s">
        <v>247</v>
      </c>
    </row>
    <row r="587" spans="1:5">
      <c r="A587" s="1787"/>
      <c r="B587" s="1617" t="s">
        <v>1930</v>
      </c>
      <c r="C587" s="1607"/>
      <c r="D587" s="1608" t="s">
        <v>8</v>
      </c>
      <c r="E587" s="1641" t="s">
        <v>247</v>
      </c>
    </row>
    <row r="588" spans="1:5" ht="30">
      <c r="A588" s="1787"/>
      <c r="B588" s="1617" t="s">
        <v>1931</v>
      </c>
      <c r="C588" s="1607"/>
      <c r="D588" s="1611"/>
      <c r="E588" s="1641" t="s">
        <v>247</v>
      </c>
    </row>
    <row r="589" spans="1:5">
      <c r="A589" s="1787"/>
      <c r="B589" s="1617" t="s">
        <v>1932</v>
      </c>
      <c r="C589" s="1607"/>
      <c r="D589" s="1611"/>
      <c r="E589" s="1641" t="s">
        <v>247</v>
      </c>
    </row>
    <row r="590" spans="1:5" ht="30">
      <c r="A590" s="1787"/>
      <c r="B590" s="1617" t="s">
        <v>1933</v>
      </c>
      <c r="C590" s="1607"/>
      <c r="D590" s="1611"/>
      <c r="E590" s="1641" t="s">
        <v>247</v>
      </c>
    </row>
    <row r="591" spans="1:5" ht="45">
      <c r="A591" s="1787"/>
      <c r="B591" s="1617" t="s">
        <v>1934</v>
      </c>
      <c r="C591" s="1607"/>
      <c r="D591" s="1608" t="s">
        <v>8</v>
      </c>
      <c r="E591" s="1641" t="s">
        <v>247</v>
      </c>
    </row>
    <row r="592" spans="1:5" ht="30">
      <c r="A592" s="1787"/>
      <c r="B592" s="1617" t="s">
        <v>1915</v>
      </c>
      <c r="C592" s="1607"/>
      <c r="D592" s="1608" t="s">
        <v>8</v>
      </c>
      <c r="E592" s="1641" t="s">
        <v>247</v>
      </c>
    </row>
    <row r="593" spans="1:5" ht="30">
      <c r="A593" s="1787"/>
      <c r="B593" s="1617" t="s">
        <v>1935</v>
      </c>
      <c r="C593" s="1607"/>
      <c r="D593" s="1608" t="s">
        <v>8</v>
      </c>
      <c r="E593" s="1641" t="s">
        <v>247</v>
      </c>
    </row>
    <row r="594" spans="1:5" ht="45">
      <c r="A594" s="1787"/>
      <c r="B594" s="1617" t="s">
        <v>1936</v>
      </c>
      <c r="C594" s="1607"/>
      <c r="D594" s="1608" t="s">
        <v>8</v>
      </c>
      <c r="E594" s="1641" t="s">
        <v>247</v>
      </c>
    </row>
    <row r="595" spans="1:5">
      <c r="A595" s="1787"/>
      <c r="B595" s="1617" t="s">
        <v>1912</v>
      </c>
      <c r="C595" s="1607"/>
      <c r="D595" s="1608" t="s">
        <v>8</v>
      </c>
      <c r="E595" s="1641" t="s">
        <v>247</v>
      </c>
    </row>
    <row r="596" spans="1:5">
      <c r="A596" s="1787"/>
      <c r="B596" s="1617" t="s">
        <v>1913</v>
      </c>
      <c r="C596" s="1607"/>
      <c r="D596" s="1608" t="s">
        <v>8</v>
      </c>
      <c r="E596" s="1641" t="s">
        <v>247</v>
      </c>
    </row>
    <row r="597" spans="1:5" ht="30">
      <c r="A597" s="1787"/>
      <c r="B597" s="1617" t="s">
        <v>1937</v>
      </c>
      <c r="C597" s="1607"/>
      <c r="D597" s="1608" t="s">
        <v>8</v>
      </c>
      <c r="E597" s="1641" t="s">
        <v>247</v>
      </c>
    </row>
    <row r="598" spans="1:5">
      <c r="A598" s="1787"/>
      <c r="B598" s="1617" t="s">
        <v>1938</v>
      </c>
      <c r="C598" s="1607"/>
      <c r="D598" s="1611"/>
      <c r="E598" s="1641" t="s">
        <v>247</v>
      </c>
    </row>
    <row r="599" spans="1:5">
      <c r="A599" s="1787"/>
      <c r="B599" s="1617" t="s">
        <v>1939</v>
      </c>
      <c r="C599" s="1607"/>
      <c r="D599" s="1611"/>
      <c r="E599" s="1641" t="s">
        <v>247</v>
      </c>
    </row>
    <row r="600" spans="1:5" ht="30">
      <c r="A600" s="1787"/>
      <c r="B600" s="1617" t="s">
        <v>1940</v>
      </c>
      <c r="C600" s="1607"/>
      <c r="D600" s="1611"/>
      <c r="E600" s="1641" t="s">
        <v>247</v>
      </c>
    </row>
    <row r="601" spans="1:5" ht="30">
      <c r="A601" s="1787"/>
      <c r="B601" s="1617" t="s">
        <v>1941</v>
      </c>
      <c r="C601" s="1607"/>
      <c r="D601" s="1608" t="s">
        <v>8</v>
      </c>
      <c r="E601" s="1641" t="s">
        <v>247</v>
      </c>
    </row>
    <row r="602" spans="1:5" ht="30">
      <c r="A602" s="1787"/>
      <c r="B602" s="1617" t="s">
        <v>1942</v>
      </c>
      <c r="C602" s="1607"/>
      <c r="D602" s="1608" t="s">
        <v>8</v>
      </c>
      <c r="E602" s="1641" t="s">
        <v>247</v>
      </c>
    </row>
    <row r="603" spans="1:5" ht="45">
      <c r="A603" s="1787"/>
      <c r="B603" s="1617" t="s">
        <v>1943</v>
      </c>
      <c r="C603" s="1607"/>
      <c r="D603" s="1611"/>
      <c r="E603" s="1641">
        <v>0</v>
      </c>
    </row>
    <row r="604" spans="1:5" ht="30">
      <c r="A604" s="1787"/>
      <c r="B604" s="1617" t="s">
        <v>1944</v>
      </c>
      <c r="C604" s="1607"/>
      <c r="D604" s="1611"/>
      <c r="E604" s="1641" t="s">
        <v>247</v>
      </c>
    </row>
    <row r="605" spans="1:5">
      <c r="A605" s="1787"/>
      <c r="B605" s="1617" t="s">
        <v>1912</v>
      </c>
      <c r="C605" s="1607"/>
      <c r="D605" s="1611"/>
      <c r="E605" s="1641" t="s">
        <v>247</v>
      </c>
    </row>
    <row r="606" spans="1:5">
      <c r="A606" s="1787"/>
      <c r="B606" s="1617" t="s">
        <v>1913</v>
      </c>
      <c r="C606" s="1607"/>
      <c r="D606" s="1611"/>
      <c r="E606" s="1641" t="s">
        <v>247</v>
      </c>
    </row>
    <row r="607" spans="1:5">
      <c r="A607" s="1787"/>
      <c r="B607" s="1617" t="s">
        <v>1945</v>
      </c>
      <c r="C607" s="1607"/>
      <c r="D607" s="1611"/>
      <c r="E607" s="1641" t="s">
        <v>247</v>
      </c>
    </row>
    <row r="608" spans="1:5" ht="30">
      <c r="A608" s="1787"/>
      <c r="B608" s="1617" t="s">
        <v>1946</v>
      </c>
      <c r="C608" s="1607"/>
      <c r="D608" s="1608" t="s">
        <v>8</v>
      </c>
      <c r="E608" s="1641" t="s">
        <v>247</v>
      </c>
    </row>
    <row r="609" spans="1:5">
      <c r="A609" s="1787"/>
      <c r="B609" s="1617" t="s">
        <v>1947</v>
      </c>
      <c r="C609" s="1607"/>
      <c r="D609" s="1608" t="s">
        <v>8</v>
      </c>
      <c r="E609" s="1641"/>
    </row>
    <row r="610" spans="1:5">
      <c r="A610" s="1787"/>
      <c r="B610" s="1617" t="s">
        <v>1948</v>
      </c>
      <c r="C610" s="1607"/>
      <c r="D610" s="1611"/>
      <c r="E610" s="1641"/>
    </row>
    <row r="611" spans="1:5">
      <c r="A611" s="1787"/>
      <c r="B611" s="1617" t="s">
        <v>1949</v>
      </c>
      <c r="C611" s="1607"/>
      <c r="D611" s="1611"/>
      <c r="E611" s="1641" t="s">
        <v>247</v>
      </c>
    </row>
    <row r="612" spans="1:5" ht="30">
      <c r="A612" s="1787"/>
      <c r="B612" s="1617" t="s">
        <v>1950</v>
      </c>
      <c r="C612" s="1607"/>
      <c r="D612" s="1611"/>
      <c r="E612" s="1641" t="s">
        <v>247</v>
      </c>
    </row>
    <row r="613" spans="1:5">
      <c r="A613" s="1787"/>
      <c r="B613" s="1617" t="s">
        <v>1951</v>
      </c>
      <c r="C613" s="1607"/>
      <c r="D613" s="1611"/>
      <c r="E613" s="1641" t="s">
        <v>247</v>
      </c>
    </row>
    <row r="614" spans="1:5">
      <c r="A614" s="1787"/>
      <c r="B614" s="1617" t="s">
        <v>1952</v>
      </c>
      <c r="C614" s="1607"/>
      <c r="D614" s="1611"/>
      <c r="E614" s="1641" t="s">
        <v>247</v>
      </c>
    </row>
    <row r="615" spans="1:5" ht="30">
      <c r="A615" s="1787"/>
      <c r="B615" s="1617" t="s">
        <v>1953</v>
      </c>
      <c r="C615" s="1607"/>
      <c r="D615" s="1611"/>
      <c r="E615" s="1641" t="s">
        <v>247</v>
      </c>
    </row>
    <row r="616" spans="1:5">
      <c r="A616" s="1787"/>
      <c r="B616" s="1617" t="s">
        <v>1954</v>
      </c>
      <c r="C616" s="1607"/>
      <c r="D616" s="1611"/>
      <c r="E616" s="1641" t="s">
        <v>247</v>
      </c>
    </row>
    <row r="617" spans="1:5">
      <c r="A617" s="1787"/>
      <c r="B617" s="1617" t="s">
        <v>1955</v>
      </c>
      <c r="C617" s="1607"/>
      <c r="D617" s="1611"/>
      <c r="E617" s="1641" t="s">
        <v>247</v>
      </c>
    </row>
    <row r="618" spans="1:5">
      <c r="A618" s="1787"/>
      <c r="B618" s="1617" t="s">
        <v>1956</v>
      </c>
      <c r="C618" s="1607"/>
      <c r="D618" s="1611"/>
      <c r="E618" s="1641" t="s">
        <v>247</v>
      </c>
    </row>
    <row r="619" spans="1:5" ht="45">
      <c r="A619" s="1787"/>
      <c r="B619" s="1617" t="s">
        <v>1957</v>
      </c>
      <c r="C619" s="1607" t="s">
        <v>1958</v>
      </c>
      <c r="D619" s="1608" t="s">
        <v>8</v>
      </c>
      <c r="E619" s="1641" t="s">
        <v>247</v>
      </c>
    </row>
    <row r="620" spans="1:5" ht="30">
      <c r="A620" s="1787"/>
      <c r="B620" s="1617" t="s">
        <v>1959</v>
      </c>
      <c r="C620" s="1607" t="s">
        <v>1960</v>
      </c>
      <c r="D620" s="1608" t="s">
        <v>8</v>
      </c>
      <c r="E620" s="1641" t="s">
        <v>1961</v>
      </c>
    </row>
    <row r="621" spans="1:5" ht="45">
      <c r="A621" s="1787"/>
      <c r="B621" s="1617" t="s">
        <v>1962</v>
      </c>
      <c r="C621" s="1607" t="s">
        <v>1963</v>
      </c>
      <c r="D621" s="1608" t="s">
        <v>8</v>
      </c>
      <c r="E621" s="1641" t="s">
        <v>247</v>
      </c>
    </row>
    <row r="622" spans="1:5" ht="45">
      <c r="A622" s="1787">
        <v>6</v>
      </c>
      <c r="B622" s="1785" t="s">
        <v>1964</v>
      </c>
      <c r="C622" s="1629" t="s">
        <v>1965</v>
      </c>
      <c r="D622" s="1771"/>
      <c r="E622" s="1771" t="s">
        <v>244</v>
      </c>
    </row>
    <row r="623" spans="1:5" ht="30">
      <c r="A623" s="1784"/>
      <c r="B623" s="1617" t="s">
        <v>1966</v>
      </c>
      <c r="C623" s="1623" t="s">
        <v>1967</v>
      </c>
      <c r="D623" s="1608" t="s">
        <v>8</v>
      </c>
      <c r="E623" s="1615" t="s">
        <v>247</v>
      </c>
    </row>
    <row r="624" spans="1:5" ht="45">
      <c r="A624" s="1784"/>
      <c r="B624" s="1617" t="s">
        <v>1968</v>
      </c>
      <c r="C624" s="1623" t="s">
        <v>1969</v>
      </c>
      <c r="D624" s="1608" t="s">
        <v>8</v>
      </c>
      <c r="E624" s="1615" t="s">
        <v>247</v>
      </c>
    </row>
    <row r="625" spans="1:5" ht="45">
      <c r="A625" s="1784"/>
      <c r="B625" s="1617" t="s">
        <v>1970</v>
      </c>
      <c r="C625" s="1623" t="s">
        <v>1971</v>
      </c>
      <c r="D625" s="1608" t="s">
        <v>8</v>
      </c>
      <c r="E625" s="1615" t="s">
        <v>1972</v>
      </c>
    </row>
    <row r="626" spans="1:5" ht="30">
      <c r="A626" s="1784"/>
      <c r="B626" s="1617" t="s">
        <v>1973</v>
      </c>
      <c r="C626" s="1623" t="s">
        <v>1974</v>
      </c>
      <c r="D626" s="1608" t="s">
        <v>8</v>
      </c>
      <c r="E626" s="1615" t="s">
        <v>247</v>
      </c>
    </row>
    <row r="627" spans="1:5" ht="30">
      <c r="A627" s="1784"/>
      <c r="B627" s="1617" t="s">
        <v>1975</v>
      </c>
      <c r="C627" s="1623" t="s">
        <v>1976</v>
      </c>
      <c r="D627" s="1608"/>
      <c r="E627" s="1615" t="s">
        <v>1977</v>
      </c>
    </row>
    <row r="628" spans="1:5" ht="30">
      <c r="A628" s="1784"/>
      <c r="B628" s="1617" t="s">
        <v>1978</v>
      </c>
      <c r="C628" s="1623">
        <v>0</v>
      </c>
      <c r="D628" s="1608" t="s">
        <v>8</v>
      </c>
      <c r="E628" s="1615">
        <v>0</v>
      </c>
    </row>
    <row r="629" spans="1:5" ht="45">
      <c r="A629" s="1784"/>
      <c r="B629" s="1617" t="s">
        <v>1979</v>
      </c>
      <c r="C629" s="1623" t="s">
        <v>1980</v>
      </c>
      <c r="D629" s="1608" t="s">
        <v>8</v>
      </c>
      <c r="E629" s="1615" t="s">
        <v>1972</v>
      </c>
    </row>
    <row r="630" spans="1:5" ht="45">
      <c r="A630" s="1784"/>
      <c r="B630" s="1617" t="s">
        <v>1981</v>
      </c>
      <c r="C630" s="1623" t="s">
        <v>1982</v>
      </c>
      <c r="D630" s="1608" t="s">
        <v>8</v>
      </c>
      <c r="E630" s="1615" t="s">
        <v>1983</v>
      </c>
    </row>
    <row r="631" spans="1:5" ht="45">
      <c r="A631" s="1784"/>
      <c r="B631" s="1617" t="s">
        <v>1984</v>
      </c>
      <c r="C631" s="1623" t="s">
        <v>1985</v>
      </c>
      <c r="D631" s="1608" t="s">
        <v>8</v>
      </c>
      <c r="E631" s="1615"/>
    </row>
    <row r="632" spans="1:5" ht="30">
      <c r="A632" s="1784"/>
      <c r="B632" s="1617" t="s">
        <v>1986</v>
      </c>
      <c r="C632" s="1623"/>
      <c r="D632" s="1608"/>
      <c r="E632" s="1615"/>
    </row>
    <row r="633" spans="1:5">
      <c r="A633" s="1784"/>
      <c r="B633" s="1617" t="s">
        <v>1987</v>
      </c>
      <c r="C633" s="1623"/>
      <c r="D633" s="1608"/>
      <c r="E633" s="1615"/>
    </row>
    <row r="634" spans="1:5">
      <c r="A634" s="1784"/>
      <c r="B634" s="1617" t="s">
        <v>1988</v>
      </c>
      <c r="C634" s="1623"/>
      <c r="D634" s="1608"/>
      <c r="E634" s="1615"/>
    </row>
    <row r="635" spans="1:5" ht="30">
      <c r="A635" s="1787">
        <v>7</v>
      </c>
      <c r="B635" s="1785" t="s">
        <v>1989</v>
      </c>
      <c r="C635" s="1629" t="s">
        <v>1990</v>
      </c>
      <c r="D635" s="1611"/>
      <c r="E635" s="1771" t="s">
        <v>244</v>
      </c>
    </row>
    <row r="636" spans="1:5" ht="30">
      <c r="A636" s="1784"/>
      <c r="B636" s="1617" t="s">
        <v>1991</v>
      </c>
      <c r="C636" s="1623" t="s">
        <v>1992</v>
      </c>
      <c r="D636" s="1608" t="s">
        <v>8</v>
      </c>
      <c r="E636" s="1615"/>
    </row>
    <row r="637" spans="1:5">
      <c r="A637" s="1784"/>
      <c r="B637" s="1617" t="s">
        <v>1993</v>
      </c>
      <c r="C637" s="1623"/>
      <c r="D637" s="1608" t="s">
        <v>8</v>
      </c>
      <c r="E637" s="1615" t="s">
        <v>1994</v>
      </c>
    </row>
    <row r="638" spans="1:5" ht="30">
      <c r="A638" s="1784"/>
      <c r="B638" s="1617" t="s">
        <v>1995</v>
      </c>
      <c r="C638" s="1623"/>
      <c r="D638" s="1608" t="s">
        <v>8</v>
      </c>
      <c r="E638" s="1615" t="s">
        <v>1996</v>
      </c>
    </row>
    <row r="639" spans="1:5">
      <c r="A639" s="1784"/>
      <c r="B639" s="1617" t="s">
        <v>1997</v>
      </c>
      <c r="C639" s="1623"/>
      <c r="D639" s="1608" t="s">
        <v>8</v>
      </c>
      <c r="E639" s="1615" t="s">
        <v>1998</v>
      </c>
    </row>
    <row r="640" spans="1:5">
      <c r="A640" s="1784"/>
      <c r="B640" s="1617" t="s">
        <v>1999</v>
      </c>
      <c r="C640" s="1623"/>
      <c r="D640" s="1608" t="s">
        <v>8</v>
      </c>
      <c r="E640" s="1615" t="s">
        <v>2000</v>
      </c>
    </row>
    <row r="641" spans="1:5">
      <c r="A641" s="1784"/>
      <c r="B641" s="1617" t="s">
        <v>2001</v>
      </c>
      <c r="C641" s="1623"/>
      <c r="D641" s="1608" t="s">
        <v>8</v>
      </c>
      <c r="E641" s="1615" t="s">
        <v>2002</v>
      </c>
    </row>
    <row r="642" spans="1:5">
      <c r="A642" s="1784"/>
      <c r="B642" s="1617" t="s">
        <v>2003</v>
      </c>
      <c r="C642" s="1623"/>
      <c r="D642" s="1608" t="s">
        <v>8</v>
      </c>
      <c r="E642" s="1615" t="s">
        <v>2004</v>
      </c>
    </row>
    <row r="643" spans="1:5">
      <c r="A643" s="1784"/>
      <c r="B643" s="1617" t="s">
        <v>2005</v>
      </c>
      <c r="C643" s="1623"/>
      <c r="D643" s="1608" t="s">
        <v>8</v>
      </c>
      <c r="E643" s="1615" t="s">
        <v>247</v>
      </c>
    </row>
    <row r="644" spans="1:5">
      <c r="A644" s="1784"/>
      <c r="B644" s="1617" t="s">
        <v>2006</v>
      </c>
      <c r="C644" s="1623"/>
      <c r="D644" s="1608" t="s">
        <v>8</v>
      </c>
      <c r="E644" s="1615" t="s">
        <v>2007</v>
      </c>
    </row>
    <row r="645" spans="1:5">
      <c r="A645" s="1784"/>
      <c r="B645" s="1617" t="s">
        <v>2008</v>
      </c>
      <c r="C645" s="1623"/>
      <c r="D645" s="1608" t="s">
        <v>8</v>
      </c>
      <c r="E645" s="1615" t="s">
        <v>2009</v>
      </c>
    </row>
    <row r="646" spans="1:5">
      <c r="A646" s="1784"/>
      <c r="B646" s="1617" t="s">
        <v>2010</v>
      </c>
      <c r="C646" s="1623"/>
      <c r="D646" s="1608" t="s">
        <v>8</v>
      </c>
      <c r="E646" s="1615" t="s">
        <v>2011</v>
      </c>
    </row>
    <row r="647" spans="1:5">
      <c r="A647" s="1784"/>
      <c r="B647" s="1617" t="s">
        <v>2012</v>
      </c>
      <c r="C647" s="1623"/>
      <c r="D647" s="1608" t="s">
        <v>8</v>
      </c>
      <c r="E647" s="1615" t="s">
        <v>2013</v>
      </c>
    </row>
    <row r="648" spans="1:5">
      <c r="A648" s="1784"/>
      <c r="B648" s="1617" t="s">
        <v>2014</v>
      </c>
      <c r="C648" s="1623"/>
      <c r="D648" s="1608" t="s">
        <v>8</v>
      </c>
      <c r="E648" s="1615"/>
    </row>
    <row r="649" spans="1:5" ht="30">
      <c r="A649" s="1784"/>
      <c r="B649" s="1617" t="s">
        <v>2015</v>
      </c>
      <c r="C649" s="1623"/>
      <c r="D649" s="1608" t="s">
        <v>8</v>
      </c>
      <c r="E649" s="1615"/>
    </row>
    <row r="650" spans="1:5">
      <c r="A650" s="1784"/>
      <c r="B650" s="1617" t="s">
        <v>2016</v>
      </c>
      <c r="C650" s="1623"/>
      <c r="D650" s="1608" t="s">
        <v>8</v>
      </c>
      <c r="E650" s="1615"/>
    </row>
    <row r="651" spans="1:5" ht="45">
      <c r="A651" s="1787">
        <v>8</v>
      </c>
      <c r="B651" s="1629" t="s">
        <v>2017</v>
      </c>
      <c r="C651" s="1629" t="s">
        <v>1965</v>
      </c>
      <c r="D651" s="1608" t="s">
        <v>8</v>
      </c>
      <c r="E651" s="1771" t="s">
        <v>244</v>
      </c>
    </row>
    <row r="652" spans="1:5">
      <c r="A652" s="1784"/>
      <c r="B652" s="1617" t="s">
        <v>2018</v>
      </c>
      <c r="C652" s="1623" t="s">
        <v>2019</v>
      </c>
      <c r="D652" s="1608" t="s">
        <v>8</v>
      </c>
      <c r="E652" s="1615" t="s">
        <v>247</v>
      </c>
    </row>
    <row r="653" spans="1:5">
      <c r="A653" s="1784"/>
      <c r="B653" s="1617" t="s">
        <v>2020</v>
      </c>
      <c r="C653" s="1623" t="s">
        <v>2019</v>
      </c>
      <c r="D653" s="1608" t="s">
        <v>8</v>
      </c>
      <c r="E653" s="1615" t="s">
        <v>247</v>
      </c>
    </row>
    <row r="654" spans="1:5" ht="45">
      <c r="A654" s="1787">
        <v>9</v>
      </c>
      <c r="B654" s="1629" t="s">
        <v>2021</v>
      </c>
      <c r="C654" s="1629" t="s">
        <v>1965</v>
      </c>
      <c r="D654" s="1611"/>
      <c r="E654" s="1771" t="s">
        <v>244</v>
      </c>
    </row>
    <row r="655" spans="1:5" ht="30">
      <c r="A655" s="1784"/>
      <c r="B655" s="1617" t="s">
        <v>2022</v>
      </c>
      <c r="C655" s="1623" t="s">
        <v>2023</v>
      </c>
      <c r="D655" s="1608" t="s">
        <v>8</v>
      </c>
      <c r="E655" s="1615"/>
    </row>
    <row r="656" spans="1:5" ht="30">
      <c r="A656" s="1784"/>
      <c r="B656" s="1617" t="s">
        <v>2024</v>
      </c>
      <c r="C656" s="1623"/>
      <c r="D656" s="1608" t="s">
        <v>8</v>
      </c>
      <c r="E656" s="1615" t="s">
        <v>247</v>
      </c>
    </row>
    <row r="657" spans="1:5">
      <c r="A657" s="1784"/>
      <c r="B657" s="1617" t="s">
        <v>2025</v>
      </c>
      <c r="C657" s="1623"/>
      <c r="D657" s="1608" t="s">
        <v>8</v>
      </c>
      <c r="E657" s="1615" t="s">
        <v>247</v>
      </c>
    </row>
    <row r="658" spans="1:5" ht="30">
      <c r="A658" s="1784"/>
      <c r="B658" s="1617" t="s">
        <v>2026</v>
      </c>
      <c r="C658" s="1623"/>
      <c r="D658" s="1608" t="s">
        <v>8</v>
      </c>
      <c r="E658" s="1615" t="s">
        <v>2027</v>
      </c>
    </row>
    <row r="659" spans="1:5">
      <c r="A659" s="1784"/>
      <c r="B659" s="1617" t="s">
        <v>2028</v>
      </c>
      <c r="C659" s="1623"/>
      <c r="D659" s="1608" t="s">
        <v>8</v>
      </c>
      <c r="E659" s="1615" t="s">
        <v>247</v>
      </c>
    </row>
    <row r="660" spans="1:5" ht="30">
      <c r="A660" s="1787">
        <v>10</v>
      </c>
      <c r="B660" s="1785" t="s">
        <v>2029</v>
      </c>
      <c r="C660" s="1629" t="s">
        <v>1990</v>
      </c>
      <c r="D660" s="1611"/>
      <c r="E660" s="1771" t="s">
        <v>244</v>
      </c>
    </row>
    <row r="661" spans="1:5" ht="45">
      <c r="A661" s="1668"/>
      <c r="B661" s="1617" t="s">
        <v>2030</v>
      </c>
      <c r="C661" s="1617" t="s">
        <v>2031</v>
      </c>
      <c r="D661" s="1608" t="s">
        <v>8</v>
      </c>
      <c r="E661" s="1615" t="s">
        <v>244</v>
      </c>
    </row>
    <row r="662" spans="1:5" ht="30">
      <c r="A662" s="1668"/>
      <c r="B662" s="1617" t="s">
        <v>2032</v>
      </c>
      <c r="C662" s="1617" t="s">
        <v>2033</v>
      </c>
      <c r="D662" s="1608" t="s">
        <v>8</v>
      </c>
      <c r="E662" s="1615" t="s">
        <v>247</v>
      </c>
    </row>
    <row r="663" spans="1:5" ht="30">
      <c r="A663" s="1668"/>
      <c r="B663" s="1617" t="s">
        <v>2034</v>
      </c>
      <c r="C663" s="1617" t="s">
        <v>2035</v>
      </c>
      <c r="D663" s="1608" t="s">
        <v>8</v>
      </c>
      <c r="E663" s="1615" t="s">
        <v>247</v>
      </c>
    </row>
    <row r="664" spans="1:5" ht="30">
      <c r="A664" s="1668"/>
      <c r="B664" s="1617" t="s">
        <v>2036</v>
      </c>
      <c r="C664" s="1617" t="s">
        <v>2033</v>
      </c>
      <c r="D664" s="1608" t="s">
        <v>8</v>
      </c>
      <c r="E664" s="1615" t="s">
        <v>247</v>
      </c>
    </row>
    <row r="665" spans="1:5">
      <c r="A665" s="1668"/>
      <c r="B665" s="1617" t="s">
        <v>2037</v>
      </c>
      <c r="C665" s="1617"/>
      <c r="D665" s="1608" t="s">
        <v>8</v>
      </c>
      <c r="E665" s="1615"/>
    </row>
    <row r="666" spans="1:5">
      <c r="A666" s="1668"/>
      <c r="B666" s="1617" t="s">
        <v>2038</v>
      </c>
      <c r="C666" s="1617"/>
      <c r="D666" s="1608" t="s">
        <v>8</v>
      </c>
      <c r="E666" s="1615"/>
    </row>
    <row r="667" spans="1:5">
      <c r="A667" s="1668"/>
      <c r="B667" s="1617" t="s">
        <v>2039</v>
      </c>
      <c r="C667" s="1617"/>
      <c r="D667" s="1608" t="s">
        <v>8</v>
      </c>
      <c r="E667" s="1615"/>
    </row>
    <row r="668" spans="1:5">
      <c r="A668" s="1668"/>
      <c r="B668" s="1617" t="s">
        <v>2040</v>
      </c>
      <c r="C668" s="1617"/>
      <c r="D668" s="1608" t="s">
        <v>8</v>
      </c>
      <c r="E668" s="1615" t="s">
        <v>247</v>
      </c>
    </row>
    <row r="669" spans="1:5">
      <c r="A669" s="1668"/>
      <c r="B669" s="1617" t="s">
        <v>2041</v>
      </c>
      <c r="C669" s="1617"/>
      <c r="D669" s="1608" t="s">
        <v>8</v>
      </c>
      <c r="E669" s="1615" t="s">
        <v>247</v>
      </c>
    </row>
    <row r="670" spans="1:5" ht="30">
      <c r="A670" s="1668"/>
      <c r="B670" s="1617" t="s">
        <v>2042</v>
      </c>
      <c r="C670" s="1617" t="s">
        <v>2033</v>
      </c>
      <c r="D670" s="1608" t="s">
        <v>8</v>
      </c>
      <c r="E670" s="1615" t="s">
        <v>247</v>
      </c>
    </row>
    <row r="671" spans="1:5" ht="30">
      <c r="A671" s="1668"/>
      <c r="B671" s="1617" t="s">
        <v>2043</v>
      </c>
      <c r="C671" s="1617" t="s">
        <v>2044</v>
      </c>
      <c r="D671" s="1608" t="s">
        <v>8</v>
      </c>
      <c r="E671" s="1615" t="s">
        <v>247</v>
      </c>
    </row>
    <row r="672" spans="1:5" ht="45">
      <c r="A672" s="1668"/>
      <c r="B672" s="1617" t="s">
        <v>2045</v>
      </c>
      <c r="C672" s="1617" t="s">
        <v>2031</v>
      </c>
      <c r="D672" s="1608" t="s">
        <v>8</v>
      </c>
      <c r="E672" s="1615"/>
    </row>
    <row r="673" spans="1:5">
      <c r="A673" s="1668"/>
      <c r="B673" s="1617" t="s">
        <v>2046</v>
      </c>
      <c r="C673" s="1617"/>
      <c r="D673" s="1608" t="s">
        <v>8</v>
      </c>
      <c r="E673" s="1615" t="s">
        <v>247</v>
      </c>
    </row>
    <row r="674" spans="1:5">
      <c r="A674" s="1668"/>
      <c r="B674" s="1617" t="s">
        <v>2047</v>
      </c>
      <c r="C674" s="1617"/>
      <c r="D674" s="1608" t="s">
        <v>8</v>
      </c>
      <c r="E674" s="1615" t="s">
        <v>247</v>
      </c>
    </row>
    <row r="675" spans="1:5">
      <c r="A675" s="1668"/>
      <c r="B675" s="1617" t="s">
        <v>2048</v>
      </c>
      <c r="C675" s="1617"/>
      <c r="D675" s="1608" t="s">
        <v>8</v>
      </c>
      <c r="E675" s="1615"/>
    </row>
    <row r="676" spans="1:5" ht="45">
      <c r="A676" s="1668"/>
      <c r="B676" s="1617" t="s">
        <v>2049</v>
      </c>
      <c r="C676" s="1617"/>
      <c r="D676" s="1608" t="s">
        <v>8</v>
      </c>
      <c r="E676" s="1615"/>
    </row>
    <row r="677" spans="1:5" ht="15.75">
      <c r="A677" s="2189" t="s">
        <v>0</v>
      </c>
      <c r="B677" s="2190" t="s">
        <v>1</v>
      </c>
      <c r="C677" s="2190" t="s">
        <v>2</v>
      </c>
      <c r="D677" s="2189" t="s">
        <v>605</v>
      </c>
      <c r="E677" s="2189"/>
    </row>
    <row r="678" spans="1:5" ht="31.5">
      <c r="A678" s="2189"/>
      <c r="B678" s="2190"/>
      <c r="C678" s="2190"/>
      <c r="D678" s="1929" t="s">
        <v>3</v>
      </c>
      <c r="E678" s="1930" t="s">
        <v>4</v>
      </c>
    </row>
    <row r="679" spans="1:5" ht="15.75">
      <c r="A679" s="1294">
        <v>1</v>
      </c>
      <c r="B679" s="1294">
        <f>A679+1</f>
        <v>2</v>
      </c>
      <c r="C679" s="1294">
        <f t="shared" ref="C679:E679" si="6">B679+1</f>
        <v>3</v>
      </c>
      <c r="D679" s="1294">
        <f t="shared" si="6"/>
        <v>4</v>
      </c>
      <c r="E679" s="1294">
        <f t="shared" si="6"/>
        <v>5</v>
      </c>
    </row>
    <row r="680" spans="1:5" ht="15.75">
      <c r="A680" s="1931" t="s">
        <v>5443</v>
      </c>
      <c r="B680" s="1892"/>
      <c r="C680" s="1892"/>
      <c r="D680" s="1892"/>
      <c r="E680" s="1893"/>
    </row>
    <row r="681" spans="1:5" ht="25.5">
      <c r="A681" s="472">
        <v>5</v>
      </c>
      <c r="B681" s="1909" t="s">
        <v>5483</v>
      </c>
      <c r="C681" s="401"/>
      <c r="D681" s="54"/>
      <c r="E681" s="275"/>
    </row>
    <row r="682" spans="1:5" ht="38.25">
      <c r="A682" s="472"/>
      <c r="B682" s="8" t="s">
        <v>5484</v>
      </c>
      <c r="C682" s="1901" t="s">
        <v>5485</v>
      </c>
      <c r="D682" s="7" t="s">
        <v>1188</v>
      </c>
      <c r="E682" s="1910" t="s">
        <v>5486</v>
      </c>
    </row>
    <row r="683" spans="1:5">
      <c r="A683" s="472">
        <v>6</v>
      </c>
      <c r="B683" s="1909" t="s">
        <v>5487</v>
      </c>
      <c r="C683" s="408"/>
      <c r="D683" s="54" t="s">
        <v>8</v>
      </c>
      <c r="E683" s="445"/>
    </row>
    <row r="684" spans="1:5" ht="25.5">
      <c r="A684" s="468"/>
      <c r="B684" s="8" t="s">
        <v>5488</v>
      </c>
      <c r="C684" s="1911" t="s">
        <v>5489</v>
      </c>
      <c r="D684" s="7" t="s">
        <v>1188</v>
      </c>
      <c r="E684" s="1910" t="s">
        <v>5490</v>
      </c>
    </row>
    <row r="685" spans="1:5" ht="25.5">
      <c r="A685" s="472" t="s">
        <v>244</v>
      </c>
      <c r="B685" s="8" t="s">
        <v>5491</v>
      </c>
      <c r="C685" s="1911" t="s">
        <v>5492</v>
      </c>
      <c r="D685" s="7" t="s">
        <v>1188</v>
      </c>
      <c r="E685" s="1910" t="s">
        <v>5493</v>
      </c>
    </row>
    <row r="686" spans="1:5" ht="38.25">
      <c r="A686" s="468"/>
      <c r="B686" s="8" t="s">
        <v>5494</v>
      </c>
      <c r="C686" s="1906" t="s">
        <v>5495</v>
      </c>
      <c r="D686" s="7" t="s">
        <v>1188</v>
      </c>
      <c r="E686" s="1910" t="s">
        <v>5496</v>
      </c>
    </row>
    <row r="687" spans="1:5" ht="25.5">
      <c r="A687" s="468"/>
      <c r="B687" s="8" t="s">
        <v>5498</v>
      </c>
      <c r="C687" s="1904" t="s">
        <v>5499</v>
      </c>
      <c r="D687" s="7" t="s">
        <v>1188</v>
      </c>
      <c r="E687" s="1910" t="s">
        <v>5500</v>
      </c>
    </row>
    <row r="688" spans="1:5" ht="25.5">
      <c r="A688" s="6"/>
      <c r="B688" s="8" t="s">
        <v>5501</v>
      </c>
      <c r="C688" s="1901" t="s">
        <v>5502</v>
      </c>
      <c r="D688" s="7" t="s">
        <v>1188</v>
      </c>
      <c r="E688" s="1910" t="s">
        <v>5497</v>
      </c>
    </row>
    <row r="689" spans="1:5" ht="25.5">
      <c r="A689" s="472" t="s">
        <v>244</v>
      </c>
      <c r="B689" s="8" t="s">
        <v>5503</v>
      </c>
      <c r="C689" s="1912" t="s">
        <v>5504</v>
      </c>
      <c r="D689" s="7" t="s">
        <v>1188</v>
      </c>
      <c r="E689" s="1910" t="s">
        <v>5497</v>
      </c>
    </row>
    <row r="690" spans="1:5" ht="25.5">
      <c r="A690" s="468"/>
      <c r="B690" s="8" t="s">
        <v>5505</v>
      </c>
      <c r="C690" s="1901" t="s">
        <v>5506</v>
      </c>
      <c r="D690" s="7" t="s">
        <v>1188</v>
      </c>
      <c r="E690" s="1910" t="s">
        <v>5507</v>
      </c>
    </row>
    <row r="691" spans="1:5" ht="25.5">
      <c r="A691" s="472" t="s">
        <v>244</v>
      </c>
      <c r="B691" s="8" t="s">
        <v>5508</v>
      </c>
      <c r="C691" s="1901" t="s">
        <v>5509</v>
      </c>
      <c r="D691" s="7" t="s">
        <v>1188</v>
      </c>
      <c r="E691" s="1910" t="s">
        <v>5510</v>
      </c>
    </row>
    <row r="692" spans="1:5" ht="25.5">
      <c r="A692" s="472"/>
      <c r="B692" s="8" t="s">
        <v>5511</v>
      </c>
      <c r="C692" s="1913" t="s">
        <v>5512</v>
      </c>
      <c r="D692" s="7" t="s">
        <v>1188</v>
      </c>
      <c r="E692" s="1910" t="s">
        <v>5496</v>
      </c>
    </row>
    <row r="693" spans="1:5" ht="25.5">
      <c r="A693" s="472"/>
      <c r="B693" s="8" t="s">
        <v>5514</v>
      </c>
      <c r="C693" s="1912" t="s">
        <v>5515</v>
      </c>
      <c r="D693" s="7" t="s">
        <v>1188</v>
      </c>
      <c r="E693" s="1914" t="s">
        <v>5516</v>
      </c>
    </row>
    <row r="694" spans="1:5" ht="25.5">
      <c r="A694" s="472"/>
      <c r="B694" s="8" t="s">
        <v>5517</v>
      </c>
      <c r="C694" s="1912" t="s">
        <v>5518</v>
      </c>
      <c r="D694" s="7" t="s">
        <v>1188</v>
      </c>
      <c r="E694" s="1914" t="s">
        <v>5496</v>
      </c>
    </row>
    <row r="695" spans="1:5" ht="25.5">
      <c r="A695" s="472">
        <v>7</v>
      </c>
      <c r="B695" s="1909" t="s">
        <v>5520</v>
      </c>
      <c r="C695" s="1916"/>
      <c r="D695" s="54"/>
      <c r="E695" s="1917"/>
    </row>
    <row r="696" spans="1:5" ht="25.5">
      <c r="A696" s="472"/>
      <c r="B696" s="8" t="s">
        <v>5521</v>
      </c>
      <c r="C696" s="1911" t="s">
        <v>5522</v>
      </c>
      <c r="D696" s="7" t="s">
        <v>1188</v>
      </c>
      <c r="E696" s="1919" t="s">
        <v>5523</v>
      </c>
    </row>
    <row r="697" spans="1:5" ht="25.5">
      <c r="A697" s="472"/>
      <c r="B697" s="8" t="s">
        <v>5525</v>
      </c>
      <c r="C697" s="1911" t="s">
        <v>5526</v>
      </c>
      <c r="D697" s="7" t="s">
        <v>1188</v>
      </c>
      <c r="E697" s="1910" t="s">
        <v>5527</v>
      </c>
    </row>
    <row r="698" spans="1:5" ht="25.5">
      <c r="A698" s="472"/>
      <c r="B698" s="8" t="s">
        <v>5529</v>
      </c>
      <c r="C698" s="1911" t="s">
        <v>5530</v>
      </c>
      <c r="D698" s="7" t="s">
        <v>1188</v>
      </c>
      <c r="E698" s="1910" t="s">
        <v>5531</v>
      </c>
    </row>
    <row r="699" spans="1:5">
      <c r="A699" s="472">
        <v>8</v>
      </c>
      <c r="B699" s="1920" t="s">
        <v>5532</v>
      </c>
      <c r="C699" s="1921"/>
      <c r="D699" s="7"/>
      <c r="E699" s="1896"/>
    </row>
    <row r="700" spans="1:5" ht="38.25">
      <c r="A700" s="472"/>
      <c r="B700" s="8" t="s">
        <v>5533</v>
      </c>
      <c r="C700" s="1923" t="s">
        <v>5534</v>
      </c>
      <c r="D700" s="7" t="s">
        <v>1188</v>
      </c>
      <c r="E700" s="1910" t="s">
        <v>5535</v>
      </c>
    </row>
    <row r="701" spans="1:5" ht="38.25">
      <c r="A701" s="472"/>
      <c r="B701" s="8" t="s">
        <v>5536</v>
      </c>
      <c r="C701" s="1923" t="s">
        <v>5537</v>
      </c>
      <c r="D701" s="7" t="s">
        <v>1188</v>
      </c>
      <c r="E701" s="1910" t="s">
        <v>5538</v>
      </c>
    </row>
    <row r="702" spans="1:5" ht="25.5">
      <c r="A702" s="472">
        <v>9</v>
      </c>
      <c r="B702" s="45" t="s">
        <v>5539</v>
      </c>
      <c r="C702" s="1921"/>
      <c r="D702" s="1045" t="s">
        <v>1188</v>
      </c>
      <c r="E702" s="1924"/>
    </row>
    <row r="703" spans="1:5" ht="25.5">
      <c r="A703" s="472"/>
      <c r="B703" s="8" t="s">
        <v>5540</v>
      </c>
      <c r="C703" s="1926" t="s">
        <v>5541</v>
      </c>
      <c r="D703" s="7" t="s">
        <v>1188</v>
      </c>
      <c r="E703" s="1919" t="s">
        <v>5542</v>
      </c>
    </row>
    <row r="704" spans="1:5" ht="25.5">
      <c r="A704" s="472"/>
      <c r="B704" s="8" t="s">
        <v>5543</v>
      </c>
      <c r="C704" s="1911" t="s">
        <v>5544</v>
      </c>
      <c r="D704" s="7" t="s">
        <v>1188</v>
      </c>
      <c r="E704" s="1896" t="s">
        <v>5545</v>
      </c>
    </row>
    <row r="705" spans="1:5" ht="15.75" customHeight="1">
      <c r="A705" s="2186" t="s">
        <v>0</v>
      </c>
      <c r="B705" s="2187" t="s">
        <v>1</v>
      </c>
      <c r="C705" s="2187" t="s">
        <v>2</v>
      </c>
      <c r="D705" s="2188" t="s">
        <v>605</v>
      </c>
      <c r="E705" s="2188"/>
    </row>
    <row r="706" spans="1:5" ht="30">
      <c r="A706" s="2186"/>
      <c r="B706" s="2187"/>
      <c r="C706" s="2187"/>
      <c r="D706" s="1688" t="s">
        <v>3</v>
      </c>
      <c r="E706" s="1689" t="s">
        <v>4</v>
      </c>
    </row>
    <row r="707" spans="1:5">
      <c r="A707" s="1881">
        <v>1</v>
      </c>
      <c r="B707" s="1769">
        <v>2</v>
      </c>
      <c r="C707" s="1690">
        <v>3</v>
      </c>
      <c r="D707" s="1690">
        <v>4</v>
      </c>
      <c r="E707" s="1690">
        <v>5</v>
      </c>
    </row>
    <row r="708" spans="1:5">
      <c r="A708" s="1872" t="s">
        <v>4123</v>
      </c>
      <c r="B708" s="1874"/>
      <c r="C708" s="1691"/>
      <c r="D708" s="1692"/>
      <c r="E708" s="1692"/>
    </row>
    <row r="709" spans="1:5">
      <c r="A709" s="1787">
        <v>6</v>
      </c>
      <c r="B709" s="1612" t="s">
        <v>4178</v>
      </c>
      <c r="C709" s="1612" t="s">
        <v>4179</v>
      </c>
      <c r="D709" s="1658"/>
      <c r="E709" s="1661">
        <v>0.03</v>
      </c>
    </row>
    <row r="710" spans="1:5">
      <c r="A710" s="1787"/>
      <c r="B710" s="1622"/>
      <c r="C710" s="1612" t="s">
        <v>4180</v>
      </c>
      <c r="D710" s="1783"/>
      <c r="E710" s="1685">
        <v>0.05</v>
      </c>
    </row>
    <row r="711" spans="1:5" ht="30">
      <c r="A711" s="1787"/>
      <c r="B711" s="1622" t="s">
        <v>4181</v>
      </c>
      <c r="C711" s="1659" t="s">
        <v>4182</v>
      </c>
      <c r="D711" s="1783" t="s">
        <v>1188</v>
      </c>
      <c r="E711" s="1608" t="s">
        <v>4183</v>
      </c>
    </row>
    <row r="712" spans="1:5" ht="30">
      <c r="A712" s="1787"/>
      <c r="B712" s="1622" t="s">
        <v>4185</v>
      </c>
      <c r="C712" s="1659" t="s">
        <v>4186</v>
      </c>
      <c r="D712" s="1783" t="s">
        <v>1188</v>
      </c>
      <c r="E712" s="1608" t="s">
        <v>4187</v>
      </c>
    </row>
    <row r="713" spans="1:5" ht="30">
      <c r="A713" s="1787"/>
      <c r="B713" s="1622"/>
      <c r="C713" s="1659" t="s">
        <v>4188</v>
      </c>
      <c r="D713" s="1783"/>
      <c r="E713" s="1784"/>
    </row>
    <row r="714" spans="1:5" ht="30">
      <c r="A714" s="1787"/>
      <c r="B714" s="1622" t="s">
        <v>4189</v>
      </c>
      <c r="C714" s="1659" t="s">
        <v>4190</v>
      </c>
      <c r="D714" s="1783" t="s">
        <v>1188</v>
      </c>
      <c r="E714" s="1608" t="s">
        <v>4191</v>
      </c>
    </row>
    <row r="715" spans="1:5" ht="45">
      <c r="A715" s="1787"/>
      <c r="B715" s="1622"/>
      <c r="C715" s="1659" t="s">
        <v>4193</v>
      </c>
      <c r="D715" s="1783"/>
      <c r="E715" s="1615" t="s">
        <v>4194</v>
      </c>
    </row>
    <row r="716" spans="1:5" ht="45">
      <c r="A716" s="1787"/>
      <c r="B716" s="1622"/>
      <c r="C716" s="1659" t="s">
        <v>4196</v>
      </c>
      <c r="D716" s="1783"/>
      <c r="E716" s="1615" t="s">
        <v>4197</v>
      </c>
    </row>
    <row r="717" spans="1:5" ht="30">
      <c r="A717" s="1787"/>
      <c r="B717" s="1622" t="s">
        <v>4199</v>
      </c>
      <c r="C717" s="1659" t="s">
        <v>4200</v>
      </c>
      <c r="D717" s="1783" t="s">
        <v>1188</v>
      </c>
      <c r="E717" s="1608" t="s">
        <v>4201</v>
      </c>
    </row>
    <row r="718" spans="1:5" ht="45">
      <c r="A718" s="1787"/>
      <c r="B718" s="1622" t="s">
        <v>4202</v>
      </c>
      <c r="C718" s="1659" t="s">
        <v>4203</v>
      </c>
      <c r="D718" s="1783" t="s">
        <v>1188</v>
      </c>
      <c r="E718" s="1615" t="s">
        <v>4204</v>
      </c>
    </row>
    <row r="719" spans="1:5" ht="30">
      <c r="A719" s="1787"/>
      <c r="B719" s="1622" t="s">
        <v>4206</v>
      </c>
      <c r="C719" s="1659" t="s">
        <v>4207</v>
      </c>
      <c r="D719" s="1783" t="s">
        <v>1188</v>
      </c>
      <c r="E719" s="1608" t="s">
        <v>4208</v>
      </c>
    </row>
    <row r="720" spans="1:5" ht="30">
      <c r="A720" s="1787"/>
      <c r="B720" s="1622"/>
      <c r="C720" s="1659" t="s">
        <v>4209</v>
      </c>
      <c r="D720" s="1783"/>
      <c r="E720" s="1608" t="s">
        <v>4208</v>
      </c>
    </row>
    <row r="721" spans="1:5" ht="30">
      <c r="A721" s="1787"/>
      <c r="B721" s="1622"/>
      <c r="C721" s="1659" t="s">
        <v>4210</v>
      </c>
      <c r="D721" s="1783"/>
      <c r="E721" s="1608" t="s">
        <v>4208</v>
      </c>
    </row>
    <row r="722" spans="1:5" ht="30">
      <c r="A722" s="1787"/>
      <c r="B722" s="1622"/>
      <c r="C722" s="1659" t="s">
        <v>4211</v>
      </c>
      <c r="D722" s="1783"/>
      <c r="E722" s="1608" t="s">
        <v>4208</v>
      </c>
    </row>
    <row r="723" spans="1:5" ht="30">
      <c r="A723" s="1787"/>
      <c r="B723" s="1622"/>
      <c r="C723" s="1659" t="s">
        <v>4212</v>
      </c>
      <c r="D723" s="1783"/>
      <c r="E723" s="1608" t="s">
        <v>4208</v>
      </c>
    </row>
    <row r="724" spans="1:5" ht="45">
      <c r="A724" s="1787"/>
      <c r="B724" s="1622" t="s">
        <v>4213</v>
      </c>
      <c r="C724" s="1659" t="s">
        <v>4214</v>
      </c>
      <c r="D724" s="1783" t="s">
        <v>1188</v>
      </c>
      <c r="E724" s="1608" t="s">
        <v>4208</v>
      </c>
    </row>
    <row r="725" spans="1:5">
      <c r="A725" s="1787"/>
      <c r="B725" s="1622"/>
      <c r="C725" s="1659" t="s">
        <v>4215</v>
      </c>
      <c r="D725" s="1783"/>
      <c r="E725" s="1608" t="s">
        <v>4208</v>
      </c>
    </row>
    <row r="726" spans="1:5">
      <c r="A726" s="1787"/>
      <c r="B726" s="1622"/>
      <c r="C726" s="1659" t="s">
        <v>4216</v>
      </c>
      <c r="D726" s="1783"/>
      <c r="E726" s="1608" t="s">
        <v>4208</v>
      </c>
    </row>
    <row r="727" spans="1:5" ht="30">
      <c r="A727" s="1787"/>
      <c r="B727" s="1622" t="s">
        <v>4217</v>
      </c>
      <c r="C727" s="1659"/>
      <c r="D727" s="1783"/>
      <c r="E727" s="1608"/>
    </row>
    <row r="728" spans="1:5" ht="30">
      <c r="A728" s="1787">
        <v>7</v>
      </c>
      <c r="B728" s="1612" t="s">
        <v>4218</v>
      </c>
      <c r="C728" s="1612" t="s">
        <v>4219</v>
      </c>
      <c r="D728" s="1658"/>
      <c r="E728" s="1661">
        <v>0.02</v>
      </c>
    </row>
    <row r="729" spans="1:5" ht="30">
      <c r="A729" s="1787"/>
      <c r="B729" s="1622" t="s">
        <v>4220</v>
      </c>
      <c r="C729" s="1659" t="s">
        <v>4221</v>
      </c>
      <c r="D729" s="1783" t="s">
        <v>1188</v>
      </c>
      <c r="E729" s="1608" t="s">
        <v>4222</v>
      </c>
    </row>
    <row r="730" spans="1:5" ht="30">
      <c r="A730" s="1787"/>
      <c r="B730" s="1622" t="s">
        <v>4223</v>
      </c>
      <c r="C730" s="1659" t="s">
        <v>4224</v>
      </c>
      <c r="D730" s="1783" t="s">
        <v>1188</v>
      </c>
      <c r="E730" s="1608" t="s">
        <v>4225</v>
      </c>
    </row>
    <row r="731" spans="1:5" ht="30">
      <c r="A731" s="1787"/>
      <c r="B731" s="1622" t="s">
        <v>4226</v>
      </c>
      <c r="C731" s="1659" t="s">
        <v>4227</v>
      </c>
      <c r="D731" s="1783" t="s">
        <v>1188</v>
      </c>
      <c r="E731" s="1608" t="s">
        <v>4228</v>
      </c>
    </row>
    <row r="732" spans="1:5" ht="30">
      <c r="A732" s="1787"/>
      <c r="B732" s="1622"/>
      <c r="C732" s="1659" t="s">
        <v>4229</v>
      </c>
      <c r="D732" s="1783"/>
      <c r="E732" s="1608" t="s">
        <v>4228</v>
      </c>
    </row>
    <row r="733" spans="1:5" ht="45">
      <c r="A733" s="1787"/>
      <c r="B733" s="1622"/>
      <c r="C733" s="1659" t="s">
        <v>4230</v>
      </c>
      <c r="D733" s="1783"/>
      <c r="E733" s="1608" t="s">
        <v>4231</v>
      </c>
    </row>
    <row r="734" spans="1:5" ht="30">
      <c r="A734" s="1787"/>
      <c r="B734" s="1622"/>
      <c r="C734" s="1659" t="s">
        <v>4232</v>
      </c>
      <c r="D734" s="1783"/>
      <c r="E734" s="1608" t="s">
        <v>4231</v>
      </c>
    </row>
    <row r="735" spans="1:5" ht="45">
      <c r="A735" s="1787"/>
      <c r="B735" s="1622" t="s">
        <v>4233</v>
      </c>
      <c r="C735" s="1659" t="s">
        <v>4234</v>
      </c>
      <c r="D735" s="1783" t="s">
        <v>1188</v>
      </c>
      <c r="E735" s="1608" t="s">
        <v>4187</v>
      </c>
    </row>
    <row r="736" spans="1:5" ht="30">
      <c r="A736" s="1787"/>
      <c r="B736" s="1622" t="s">
        <v>4235</v>
      </c>
      <c r="C736" s="1659" t="s">
        <v>4236</v>
      </c>
      <c r="D736" s="1783" t="s">
        <v>1188</v>
      </c>
      <c r="E736" s="1608" t="s">
        <v>4222</v>
      </c>
    </row>
    <row r="737" spans="1:5" ht="30">
      <c r="A737" s="1787"/>
      <c r="B737" s="1622" t="s">
        <v>4237</v>
      </c>
      <c r="C737" s="1659" t="s">
        <v>4238</v>
      </c>
      <c r="D737" s="1783" t="s">
        <v>1188</v>
      </c>
      <c r="E737" s="1608" t="s">
        <v>4239</v>
      </c>
    </row>
    <row r="738" spans="1:5" ht="30">
      <c r="A738" s="1787"/>
      <c r="B738" s="1622" t="s">
        <v>4240</v>
      </c>
      <c r="C738" s="1659" t="s">
        <v>4224</v>
      </c>
      <c r="D738" s="1783" t="s">
        <v>1188</v>
      </c>
      <c r="E738" s="1608" t="s">
        <v>4222</v>
      </c>
    </row>
    <row r="739" spans="1:5" ht="30">
      <c r="A739" s="1787"/>
      <c r="B739" s="1622" t="s">
        <v>4241</v>
      </c>
      <c r="C739" s="1659" t="s">
        <v>4242</v>
      </c>
      <c r="D739" s="1783" t="s">
        <v>1188</v>
      </c>
      <c r="E739" s="1608" t="s">
        <v>4243</v>
      </c>
    </row>
    <row r="740" spans="1:5" ht="30">
      <c r="A740" s="1787"/>
      <c r="B740" s="1622" t="s">
        <v>4245</v>
      </c>
      <c r="C740" s="1659" t="s">
        <v>4246</v>
      </c>
      <c r="D740" s="1783" t="s">
        <v>1188</v>
      </c>
      <c r="E740" s="1608" t="s">
        <v>4247</v>
      </c>
    </row>
    <row r="741" spans="1:5">
      <c r="A741" s="1787">
        <v>8</v>
      </c>
      <c r="B741" s="1612" t="s">
        <v>4249</v>
      </c>
      <c r="C741" s="1612" t="s">
        <v>4250</v>
      </c>
      <c r="D741" s="1658"/>
      <c r="E741" s="1784"/>
    </row>
    <row r="742" spans="1:5" ht="45">
      <c r="A742" s="1787"/>
      <c r="B742" s="1622" t="s">
        <v>4251</v>
      </c>
      <c r="C742" s="1659" t="s">
        <v>4252</v>
      </c>
      <c r="D742" s="1783" t="s">
        <v>1188</v>
      </c>
      <c r="E742" s="1615" t="s">
        <v>4253</v>
      </c>
    </row>
    <row r="743" spans="1:5" ht="45">
      <c r="A743" s="1787"/>
      <c r="B743" s="1622"/>
      <c r="C743" s="1659" t="s">
        <v>4254</v>
      </c>
      <c r="D743" s="1783"/>
      <c r="E743" s="1615" t="s">
        <v>4255</v>
      </c>
    </row>
    <row r="744" spans="1:5" ht="45">
      <c r="A744" s="1787"/>
      <c r="B744" s="1622"/>
      <c r="C744" s="1659" t="s">
        <v>4257</v>
      </c>
      <c r="D744" s="1783"/>
      <c r="E744" s="1615" t="s">
        <v>4258</v>
      </c>
    </row>
    <row r="745" spans="1:5" ht="45">
      <c r="A745" s="1787"/>
      <c r="B745" s="1622"/>
      <c r="C745" s="1659" t="s">
        <v>4259</v>
      </c>
      <c r="D745" s="1783"/>
      <c r="E745" s="1615" t="s">
        <v>4260</v>
      </c>
    </row>
    <row r="746" spans="1:5" ht="45">
      <c r="A746" s="1787"/>
      <c r="B746" s="1622" t="s">
        <v>4261</v>
      </c>
      <c r="C746" s="1659" t="s">
        <v>4262</v>
      </c>
      <c r="D746" s="1783" t="s">
        <v>1188</v>
      </c>
      <c r="E746" s="1615" t="s">
        <v>4263</v>
      </c>
    </row>
    <row r="747" spans="1:5" ht="30">
      <c r="A747" s="1787"/>
      <c r="B747" s="1622"/>
      <c r="C747" s="1659" t="s">
        <v>4264</v>
      </c>
      <c r="D747" s="1783"/>
      <c r="E747" s="1615" t="s">
        <v>4265</v>
      </c>
    </row>
    <row r="748" spans="1:5" ht="30">
      <c r="A748" s="1787"/>
      <c r="B748" s="1622"/>
      <c r="C748" s="1659" t="s">
        <v>4266</v>
      </c>
      <c r="D748" s="1783"/>
      <c r="E748" s="1615" t="s">
        <v>4267</v>
      </c>
    </row>
    <row r="749" spans="1:5" ht="30">
      <c r="A749" s="1787"/>
      <c r="B749" s="1622"/>
      <c r="C749" s="1659" t="s">
        <v>4268</v>
      </c>
      <c r="D749" s="1783"/>
      <c r="E749" s="1615" t="s">
        <v>4269</v>
      </c>
    </row>
    <row r="750" spans="1:5" ht="45">
      <c r="A750" s="1787"/>
      <c r="B750" s="1622"/>
      <c r="C750" s="1659" t="s">
        <v>4270</v>
      </c>
      <c r="D750" s="1783"/>
      <c r="E750" s="1615" t="s">
        <v>4271</v>
      </c>
    </row>
    <row r="751" spans="1:5" ht="30">
      <c r="A751" s="1787"/>
      <c r="B751" s="1622" t="s">
        <v>4272</v>
      </c>
      <c r="C751" s="1659" t="s">
        <v>4273</v>
      </c>
      <c r="D751" s="1783" t="s">
        <v>1188</v>
      </c>
      <c r="E751" s="1615" t="s">
        <v>4274</v>
      </c>
    </row>
    <row r="752" spans="1:5" ht="30">
      <c r="A752" s="1787"/>
      <c r="B752" s="1622"/>
      <c r="C752" s="1659"/>
      <c r="D752" s="1783"/>
      <c r="E752" s="1615" t="s">
        <v>4276</v>
      </c>
    </row>
    <row r="753" spans="1:5" ht="30">
      <c r="A753" s="1787"/>
      <c r="B753" s="1622"/>
      <c r="C753" s="1659"/>
      <c r="D753" s="1783"/>
      <c r="E753" s="1615" t="s">
        <v>4278</v>
      </c>
    </row>
    <row r="754" spans="1:5" ht="45">
      <c r="A754" s="1787"/>
      <c r="B754" s="1622" t="s">
        <v>4279</v>
      </c>
      <c r="C754" s="1659" t="s">
        <v>4280</v>
      </c>
      <c r="D754" s="1783" t="s">
        <v>1188</v>
      </c>
      <c r="E754" s="1615" t="s">
        <v>4281</v>
      </c>
    </row>
    <row r="755" spans="1:5" ht="30">
      <c r="A755" s="1787"/>
      <c r="B755" s="1622"/>
      <c r="C755" s="1659"/>
      <c r="D755" s="1783"/>
      <c r="E755" s="1615" t="s">
        <v>4282</v>
      </c>
    </row>
    <row r="756" spans="1:5" ht="45">
      <c r="A756" s="1787"/>
      <c r="B756" s="1622" t="s">
        <v>4283</v>
      </c>
      <c r="C756" s="1659" t="s">
        <v>4284</v>
      </c>
      <c r="D756" s="1783" t="s">
        <v>1188</v>
      </c>
      <c r="E756" s="1615" t="s">
        <v>4281</v>
      </c>
    </row>
    <row r="757" spans="1:5" ht="30">
      <c r="A757" s="1787"/>
      <c r="B757" s="1622"/>
      <c r="C757" s="1659"/>
      <c r="D757" s="1783"/>
      <c r="E757" s="1615" t="s">
        <v>4282</v>
      </c>
    </row>
    <row r="758" spans="1:5" ht="45">
      <c r="A758" s="1787"/>
      <c r="B758" s="1622" t="s">
        <v>4285</v>
      </c>
      <c r="C758" s="1659" t="s">
        <v>4286</v>
      </c>
      <c r="D758" s="1783" t="s">
        <v>1188</v>
      </c>
      <c r="E758" s="1615" t="s">
        <v>4281</v>
      </c>
    </row>
    <row r="759" spans="1:5" ht="30">
      <c r="A759" s="1787"/>
      <c r="B759" s="1622"/>
      <c r="C759" s="1659"/>
      <c r="D759" s="1783"/>
      <c r="E759" s="1615" t="s">
        <v>4282</v>
      </c>
    </row>
    <row r="760" spans="1:5">
      <c r="A760" s="2186" t="s">
        <v>0</v>
      </c>
      <c r="B760" s="2187" t="s">
        <v>1</v>
      </c>
      <c r="C760" s="2187" t="s">
        <v>2</v>
      </c>
      <c r="D760" s="2188" t="s">
        <v>605</v>
      </c>
      <c r="E760" s="2188"/>
    </row>
    <row r="761" spans="1:5" ht="30">
      <c r="A761" s="2186"/>
      <c r="B761" s="2187"/>
      <c r="C761" s="2187"/>
      <c r="D761" s="1688" t="s">
        <v>3</v>
      </c>
      <c r="E761" s="1689" t="s">
        <v>4</v>
      </c>
    </row>
    <row r="762" spans="1:5">
      <c r="A762" s="1881">
        <v>1</v>
      </c>
      <c r="B762" s="1769">
        <v>2</v>
      </c>
      <c r="C762" s="1690">
        <v>3</v>
      </c>
      <c r="D762" s="1690">
        <v>4</v>
      </c>
      <c r="E762" s="1690">
        <v>5</v>
      </c>
    </row>
    <row r="763" spans="1:5">
      <c r="A763" s="1872" t="s">
        <v>4438</v>
      </c>
      <c r="B763" s="1848"/>
      <c r="C763" s="1691"/>
      <c r="D763" s="1692"/>
      <c r="E763" s="1692"/>
    </row>
    <row r="764" spans="1:5" ht="30">
      <c r="A764" s="1787">
        <v>6</v>
      </c>
      <c r="B764" s="1612" t="s">
        <v>4480</v>
      </c>
      <c r="C764" s="1612" t="s">
        <v>4481</v>
      </c>
      <c r="D764" s="1658"/>
      <c r="E764" s="1669">
        <v>0.2</v>
      </c>
    </row>
    <row r="765" spans="1:5">
      <c r="A765" s="1787"/>
      <c r="B765" s="1612"/>
      <c r="C765" s="1788" t="s">
        <v>4482</v>
      </c>
      <c r="D765" s="1658"/>
      <c r="E765" s="1658" t="s">
        <v>4483</v>
      </c>
    </row>
    <row r="766" spans="1:5">
      <c r="A766" s="1787"/>
      <c r="B766" s="1612"/>
      <c r="C766" s="1788" t="s">
        <v>4484</v>
      </c>
      <c r="D766" s="1658"/>
      <c r="E766" s="1789">
        <v>0.11799999999999999</v>
      </c>
    </row>
    <row r="767" spans="1:5">
      <c r="A767" s="1787"/>
      <c r="B767" s="1612"/>
      <c r="C767" s="1788" t="s">
        <v>4485</v>
      </c>
      <c r="D767" s="1658"/>
      <c r="E767" s="1658"/>
    </row>
    <row r="768" spans="1:5">
      <c r="A768" s="1787"/>
      <c r="B768" s="1612"/>
      <c r="C768" s="1788" t="s">
        <v>4486</v>
      </c>
      <c r="D768" s="1658"/>
      <c r="E768" s="1658" t="s">
        <v>4487</v>
      </c>
    </row>
    <row r="769" spans="1:5">
      <c r="A769" s="1787"/>
      <c r="B769" s="1612"/>
      <c r="C769" s="1788" t="s">
        <v>4488</v>
      </c>
      <c r="D769" s="1658"/>
      <c r="E769" s="1658" t="s">
        <v>4489</v>
      </c>
    </row>
    <row r="770" spans="1:5" ht="30">
      <c r="A770" s="1787"/>
      <c r="B770" s="1612"/>
      <c r="C770" s="1788" t="s">
        <v>4490</v>
      </c>
      <c r="D770" s="1658"/>
      <c r="E770" s="1669">
        <v>0.35</v>
      </c>
    </row>
    <row r="771" spans="1:5" ht="30">
      <c r="A771" s="1787"/>
      <c r="B771" s="1622" t="s">
        <v>4491</v>
      </c>
      <c r="C771" s="1786" t="s">
        <v>4492</v>
      </c>
      <c r="D771" s="1783"/>
      <c r="E771" s="1783" t="s">
        <v>4300</v>
      </c>
    </row>
    <row r="772" spans="1:5" ht="30">
      <c r="A772" s="1787"/>
      <c r="B772" s="1622"/>
      <c r="C772" s="1786" t="s">
        <v>4493</v>
      </c>
      <c r="D772" s="1783"/>
      <c r="E772" s="1783" t="s">
        <v>1482</v>
      </c>
    </row>
    <row r="773" spans="1:5" ht="30">
      <c r="A773" s="1787"/>
      <c r="B773" s="1622" t="s">
        <v>4494</v>
      </c>
      <c r="C773" s="1659" t="s">
        <v>4495</v>
      </c>
      <c r="D773" s="1783"/>
      <c r="E773" s="1783" t="s">
        <v>4496</v>
      </c>
    </row>
    <row r="774" spans="1:5" ht="30">
      <c r="A774" s="1787"/>
      <c r="B774" s="1622" t="s">
        <v>4497</v>
      </c>
      <c r="C774" s="1659" t="s">
        <v>4498</v>
      </c>
      <c r="D774" s="1783"/>
      <c r="E774" s="1783">
        <v>88.31</v>
      </c>
    </row>
    <row r="775" spans="1:5">
      <c r="A775" s="1787"/>
      <c r="B775" s="1622" t="s">
        <v>4499</v>
      </c>
      <c r="C775" s="1786" t="s">
        <v>4500</v>
      </c>
      <c r="D775" s="1783"/>
      <c r="E775" s="1615" t="s">
        <v>4501</v>
      </c>
    </row>
    <row r="776" spans="1:5" ht="30">
      <c r="A776" s="1787"/>
      <c r="B776" s="1622"/>
      <c r="C776" s="1786" t="s">
        <v>4502</v>
      </c>
      <c r="D776" s="1783"/>
      <c r="E776" s="1615"/>
    </row>
    <row r="777" spans="1:5" ht="30">
      <c r="A777" s="1787"/>
      <c r="B777" s="1622" t="s">
        <v>4503</v>
      </c>
      <c r="C777" s="1659" t="s">
        <v>4504</v>
      </c>
      <c r="D777" s="1783"/>
      <c r="E777" s="1783" t="s">
        <v>4505</v>
      </c>
    </row>
    <row r="778" spans="1:5" ht="30">
      <c r="A778" s="1787"/>
      <c r="B778" s="1622" t="s">
        <v>4506</v>
      </c>
      <c r="C778" s="1659" t="s">
        <v>4507</v>
      </c>
      <c r="D778" s="1783"/>
      <c r="E778" s="1783" t="s">
        <v>4508</v>
      </c>
    </row>
    <row r="779" spans="1:5" ht="30">
      <c r="A779" s="1787"/>
      <c r="B779" s="1622" t="s">
        <v>4509</v>
      </c>
      <c r="C779" s="1659" t="s">
        <v>4510</v>
      </c>
      <c r="D779" s="1783"/>
      <c r="E779" s="1783" t="s">
        <v>2212</v>
      </c>
    </row>
    <row r="780" spans="1:5" ht="30">
      <c r="A780" s="1787"/>
      <c r="B780" s="1622" t="s">
        <v>4511</v>
      </c>
      <c r="C780" s="1786" t="s">
        <v>4512</v>
      </c>
      <c r="D780" s="1783"/>
      <c r="E780" s="1783" t="s">
        <v>4513</v>
      </c>
    </row>
    <row r="781" spans="1:5">
      <c r="A781" s="1787"/>
      <c r="B781" s="1622"/>
      <c r="C781" s="1786" t="s">
        <v>4514</v>
      </c>
      <c r="D781" s="1783"/>
      <c r="E781" s="1615" t="s">
        <v>380</v>
      </c>
    </row>
    <row r="782" spans="1:5" ht="30">
      <c r="A782" s="1787"/>
      <c r="B782" s="1622" t="s">
        <v>4515</v>
      </c>
      <c r="C782" s="1786" t="s">
        <v>4516</v>
      </c>
      <c r="D782" s="1783"/>
      <c r="E782" s="1615" t="s">
        <v>484</v>
      </c>
    </row>
    <row r="783" spans="1:5" ht="30">
      <c r="A783" s="1787"/>
      <c r="B783" s="1622"/>
      <c r="C783" s="1786" t="s">
        <v>4517</v>
      </c>
      <c r="D783" s="1783"/>
      <c r="E783" s="1783" t="s">
        <v>4518</v>
      </c>
    </row>
    <row r="784" spans="1:5" ht="30">
      <c r="A784" s="1787"/>
      <c r="B784" s="1622" t="s">
        <v>4519</v>
      </c>
      <c r="C784" s="1786" t="s">
        <v>4520</v>
      </c>
      <c r="D784" s="1783"/>
      <c r="E784" s="1783" t="s">
        <v>4521</v>
      </c>
    </row>
    <row r="785" spans="1:5" ht="30">
      <c r="A785" s="1787"/>
      <c r="B785" s="1622" t="s">
        <v>4522</v>
      </c>
      <c r="C785" s="1786" t="s">
        <v>4523</v>
      </c>
      <c r="D785" s="1783"/>
      <c r="E785" s="1783" t="s">
        <v>4432</v>
      </c>
    </row>
    <row r="786" spans="1:5" ht="30">
      <c r="A786" s="1787"/>
      <c r="B786" s="1622" t="s">
        <v>4524</v>
      </c>
      <c r="C786" s="1786" t="s">
        <v>4525</v>
      </c>
      <c r="D786" s="1783"/>
      <c r="E786" s="1783" t="s">
        <v>4526</v>
      </c>
    </row>
    <row r="787" spans="1:5" ht="30">
      <c r="A787" s="1787"/>
      <c r="B787" s="1622" t="s">
        <v>4527</v>
      </c>
      <c r="C787" s="1786" t="s">
        <v>4528</v>
      </c>
      <c r="D787" s="1783"/>
      <c r="E787" s="1783" t="s">
        <v>1477</v>
      </c>
    </row>
    <row r="788" spans="1:5" ht="45">
      <c r="A788" s="1787"/>
      <c r="B788" s="1622" t="s">
        <v>4529</v>
      </c>
      <c r="C788" s="1786" t="s">
        <v>4530</v>
      </c>
      <c r="D788" s="1783"/>
      <c r="E788" s="1783" t="s">
        <v>2060</v>
      </c>
    </row>
    <row r="789" spans="1:5">
      <c r="A789" s="1787"/>
      <c r="B789" s="1622"/>
      <c r="C789" s="1786" t="s">
        <v>4531</v>
      </c>
      <c r="D789" s="1783"/>
      <c r="E789" s="1783">
        <v>150</v>
      </c>
    </row>
    <row r="790" spans="1:5" ht="45">
      <c r="A790" s="1787"/>
      <c r="B790" s="1622" t="s">
        <v>4532</v>
      </c>
      <c r="C790" s="1786" t="s">
        <v>4533</v>
      </c>
      <c r="D790" s="1783"/>
      <c r="E790" s="1783" t="s">
        <v>4534</v>
      </c>
    </row>
    <row r="791" spans="1:5" ht="30">
      <c r="A791" s="1787"/>
      <c r="B791" s="1622" t="s">
        <v>4535</v>
      </c>
      <c r="C791" s="1786" t="s">
        <v>4536</v>
      </c>
      <c r="D791" s="1783"/>
      <c r="E791" s="1783" t="s">
        <v>4537</v>
      </c>
    </row>
    <row r="792" spans="1:5">
      <c r="A792" s="2193" t="s">
        <v>0</v>
      </c>
      <c r="B792" s="2187" t="s">
        <v>1</v>
      </c>
      <c r="C792" s="2187" t="s">
        <v>2</v>
      </c>
      <c r="D792" s="2188" t="s">
        <v>605</v>
      </c>
      <c r="E792" s="2188"/>
    </row>
    <row r="793" spans="1:5" ht="30">
      <c r="A793" s="2193"/>
      <c r="B793" s="2187"/>
      <c r="C793" s="2187"/>
      <c r="D793" s="1688" t="s">
        <v>3</v>
      </c>
      <c r="E793" s="1689" t="s">
        <v>4</v>
      </c>
    </row>
    <row r="794" spans="1:5">
      <c r="A794" s="1737">
        <v>1</v>
      </c>
      <c r="B794" s="1769">
        <f>A794+1</f>
        <v>2</v>
      </c>
      <c r="C794" s="1690">
        <f t="shared" ref="C794:E794" si="7">B794+1</f>
        <v>3</v>
      </c>
      <c r="D794" s="1690">
        <f t="shared" si="7"/>
        <v>4</v>
      </c>
      <c r="E794" s="1690">
        <f t="shared" si="7"/>
        <v>5</v>
      </c>
    </row>
    <row r="795" spans="1:5">
      <c r="A795" s="1739" t="s">
        <v>1506</v>
      </c>
      <c r="B795" s="1848"/>
      <c r="C795" s="1691"/>
      <c r="D795" s="1692"/>
      <c r="E795" s="1692"/>
    </row>
    <row r="796" spans="1:5" ht="30">
      <c r="A796" s="1740" t="s">
        <v>1508</v>
      </c>
      <c r="B796" s="1680" t="s">
        <v>1397</v>
      </c>
      <c r="C796" s="1680" t="s">
        <v>1398</v>
      </c>
      <c r="D796" s="1615"/>
      <c r="E796" s="1790">
        <v>0.77700000000000002</v>
      </c>
    </row>
    <row r="797" spans="1:5" ht="45">
      <c r="A797" s="1741" t="s">
        <v>244</v>
      </c>
      <c r="B797" s="1622" t="s">
        <v>1399</v>
      </c>
      <c r="C797" s="1613" t="s">
        <v>1400</v>
      </c>
      <c r="D797" s="1615" t="s">
        <v>8</v>
      </c>
      <c r="E797" s="1615" t="s">
        <v>1401</v>
      </c>
    </row>
    <row r="798" spans="1:5" ht="30">
      <c r="A798" s="1740" t="s">
        <v>244</v>
      </c>
      <c r="B798" s="1622" t="s">
        <v>1402</v>
      </c>
      <c r="C798" s="1613" t="s">
        <v>1403</v>
      </c>
      <c r="D798" s="1615" t="s">
        <v>8</v>
      </c>
      <c r="E798" s="1615" t="s">
        <v>1404</v>
      </c>
    </row>
    <row r="799" spans="1:5" ht="45">
      <c r="A799" s="1741" t="s">
        <v>244</v>
      </c>
      <c r="B799" s="1622" t="s">
        <v>1406</v>
      </c>
      <c r="C799" s="1613" t="s">
        <v>1407</v>
      </c>
      <c r="D799" s="1615" t="s">
        <v>8</v>
      </c>
      <c r="E799" s="1615" t="s">
        <v>1408</v>
      </c>
    </row>
    <row r="800" spans="1:5" ht="45">
      <c r="A800" s="1741" t="s">
        <v>244</v>
      </c>
      <c r="B800" s="2202" t="s">
        <v>1409</v>
      </c>
      <c r="C800" s="1613" t="s">
        <v>1410</v>
      </c>
      <c r="D800" s="2204" t="s">
        <v>8</v>
      </c>
      <c r="E800" s="1615" t="s">
        <v>13</v>
      </c>
    </row>
    <row r="801" spans="1:5" ht="45">
      <c r="A801" s="1740" t="s">
        <v>244</v>
      </c>
      <c r="B801" s="2202"/>
      <c r="C801" s="1613" t="s">
        <v>1411</v>
      </c>
      <c r="D801" s="2204"/>
      <c r="E801" s="1615" t="s">
        <v>1412</v>
      </c>
    </row>
    <row r="802" spans="1:5" ht="45">
      <c r="A802" s="1741" t="s">
        <v>244</v>
      </c>
      <c r="B802" s="2202"/>
      <c r="C802" s="1613" t="s">
        <v>1413</v>
      </c>
      <c r="D802" s="2204"/>
      <c r="E802" s="1615" t="s">
        <v>1412</v>
      </c>
    </row>
    <row r="803" spans="1:5" ht="45">
      <c r="A803" s="1741"/>
      <c r="B803" s="2202"/>
      <c r="C803" s="1613" t="s">
        <v>1414</v>
      </c>
      <c r="D803" s="2204"/>
      <c r="E803" s="1615" t="s">
        <v>13</v>
      </c>
    </row>
    <row r="804" spans="1:5" ht="30">
      <c r="A804" s="1741" t="s">
        <v>1509</v>
      </c>
      <c r="B804" s="1680" t="s">
        <v>1415</v>
      </c>
      <c r="C804" s="1680" t="s">
        <v>1416</v>
      </c>
      <c r="D804" s="1615"/>
      <c r="E804" s="1790">
        <v>0.67</v>
      </c>
    </row>
    <row r="805" spans="1:5" ht="45">
      <c r="A805" s="1740"/>
      <c r="B805" s="1617" t="s">
        <v>1417</v>
      </c>
      <c r="C805" s="1613" t="s">
        <v>1418</v>
      </c>
      <c r="D805" s="1615" t="s">
        <v>8</v>
      </c>
      <c r="E805" s="1615" t="s">
        <v>1365</v>
      </c>
    </row>
    <row r="806" spans="1:5" ht="45">
      <c r="A806" s="1741"/>
      <c r="B806" s="1617" t="s">
        <v>1419</v>
      </c>
      <c r="C806" s="1613" t="s">
        <v>1420</v>
      </c>
      <c r="D806" s="1615" t="s">
        <v>8</v>
      </c>
      <c r="E806" s="1615" t="s">
        <v>1421</v>
      </c>
    </row>
    <row r="807" spans="1:5">
      <c r="A807" s="1741" t="s">
        <v>1346</v>
      </c>
      <c r="B807" s="2203" t="s">
        <v>1423</v>
      </c>
      <c r="C807" s="1680" t="s">
        <v>1424</v>
      </c>
      <c r="D807" s="1615"/>
      <c r="E807" s="1771" t="s">
        <v>13</v>
      </c>
    </row>
    <row r="808" spans="1:5" ht="30">
      <c r="A808" s="1741"/>
      <c r="B808" s="2203"/>
      <c r="C808" s="1680" t="s">
        <v>1425</v>
      </c>
      <c r="D808" s="1615"/>
      <c r="E808" s="1771" t="s">
        <v>13</v>
      </c>
    </row>
    <row r="809" spans="1:5">
      <c r="A809" s="1741"/>
      <c r="B809" s="1629"/>
      <c r="C809" s="1680" t="s">
        <v>1426</v>
      </c>
      <c r="D809" s="1615"/>
      <c r="E809" s="1771" t="s">
        <v>1427</v>
      </c>
    </row>
    <row r="810" spans="1:5">
      <c r="A810" s="1741"/>
      <c r="B810" s="1629"/>
      <c r="C810" s="1680" t="s">
        <v>1429</v>
      </c>
      <c r="D810" s="1615"/>
      <c r="E810" s="1771" t="s">
        <v>1430</v>
      </c>
    </row>
    <row r="811" spans="1:5" ht="30">
      <c r="A811" s="1741"/>
      <c r="B811" s="1629"/>
      <c r="C811" s="1680" t="s">
        <v>1432</v>
      </c>
      <c r="D811" s="1615"/>
      <c r="E811" s="1771" t="s">
        <v>1433</v>
      </c>
    </row>
    <row r="812" spans="1:5" ht="30">
      <c r="A812" s="1741"/>
      <c r="B812" s="2202" t="s">
        <v>1435</v>
      </c>
      <c r="C812" s="1613" t="s">
        <v>1425</v>
      </c>
      <c r="D812" s="1615" t="s">
        <v>1436</v>
      </c>
      <c r="E812" s="1615" t="s">
        <v>1437</v>
      </c>
    </row>
    <row r="813" spans="1:5" ht="30">
      <c r="A813" s="1741"/>
      <c r="B813" s="2202"/>
      <c r="C813" s="1613" t="s">
        <v>1424</v>
      </c>
      <c r="D813" s="1615" t="s">
        <v>1436</v>
      </c>
      <c r="E813" s="1615" t="s">
        <v>1437</v>
      </c>
    </row>
    <row r="814" spans="1:5" ht="30">
      <c r="A814" s="1741"/>
      <c r="B814" s="1622" t="s">
        <v>1438</v>
      </c>
      <c r="C814" s="1613" t="s">
        <v>1439</v>
      </c>
      <c r="D814" s="1615" t="s">
        <v>8</v>
      </c>
      <c r="E814" s="1615" t="s">
        <v>1440</v>
      </c>
    </row>
    <row r="815" spans="1:5" ht="30">
      <c r="A815" s="1741" t="s">
        <v>244</v>
      </c>
      <c r="B815" s="1622" t="s">
        <v>1441</v>
      </c>
      <c r="C815" s="1613" t="s">
        <v>1442</v>
      </c>
      <c r="D815" s="1615" t="s">
        <v>1436</v>
      </c>
      <c r="E815" s="1615" t="s">
        <v>1443</v>
      </c>
    </row>
    <row r="816" spans="1:5" ht="30">
      <c r="A816" s="1740" t="s">
        <v>244</v>
      </c>
      <c r="B816" s="1622" t="s">
        <v>1444</v>
      </c>
      <c r="C816" s="1613" t="s">
        <v>1426</v>
      </c>
      <c r="D816" s="1615" t="s">
        <v>13</v>
      </c>
      <c r="E816" s="1615" t="s">
        <v>13</v>
      </c>
    </row>
    <row r="817" spans="1:5" ht="30">
      <c r="A817" s="1741"/>
      <c r="B817" s="1622" t="s">
        <v>1445</v>
      </c>
      <c r="C817" s="1613" t="s">
        <v>1446</v>
      </c>
      <c r="D817" s="1615" t="s">
        <v>8</v>
      </c>
      <c r="E817" s="1615" t="s">
        <v>1056</v>
      </c>
    </row>
    <row r="818" spans="1:5" ht="30">
      <c r="A818" s="1741"/>
      <c r="B818" s="1622" t="s">
        <v>1447</v>
      </c>
      <c r="C818" s="1613" t="s">
        <v>1429</v>
      </c>
      <c r="D818" s="1615" t="s">
        <v>13</v>
      </c>
      <c r="E818" s="1615" t="s">
        <v>13</v>
      </c>
    </row>
    <row r="819" spans="1:5" ht="45">
      <c r="A819" s="1741"/>
      <c r="B819" s="1622" t="s">
        <v>1448</v>
      </c>
      <c r="C819" s="1613" t="s">
        <v>1449</v>
      </c>
      <c r="D819" s="1615" t="s">
        <v>8</v>
      </c>
      <c r="E819" s="1615" t="s">
        <v>1450</v>
      </c>
    </row>
    <row r="820" spans="1:5" ht="45">
      <c r="A820" s="1741"/>
      <c r="B820" s="1622" t="s">
        <v>1451</v>
      </c>
      <c r="C820" s="1613" t="s">
        <v>1452</v>
      </c>
      <c r="D820" s="1615" t="s">
        <v>1436</v>
      </c>
      <c r="E820" s="1615" t="s">
        <v>1056</v>
      </c>
    </row>
    <row r="821" spans="1:5" ht="45">
      <c r="A821" s="1741"/>
      <c r="B821" s="1622" t="s">
        <v>1453</v>
      </c>
      <c r="C821" s="1613" t="s">
        <v>1454</v>
      </c>
      <c r="D821" s="1615" t="s">
        <v>13</v>
      </c>
      <c r="E821" s="1615" t="s">
        <v>13</v>
      </c>
    </row>
    <row r="822" spans="1:5" ht="45">
      <c r="A822" s="1741"/>
      <c r="B822" s="1622" t="s">
        <v>1455</v>
      </c>
      <c r="C822" s="1613" t="s">
        <v>1456</v>
      </c>
      <c r="D822" s="1615" t="s">
        <v>8</v>
      </c>
      <c r="E822" s="1615" t="s">
        <v>1457</v>
      </c>
    </row>
    <row r="823" spans="1:5" ht="30">
      <c r="A823" s="1741" t="s">
        <v>1347</v>
      </c>
      <c r="B823" s="1680" t="s">
        <v>1458</v>
      </c>
      <c r="C823" s="1680" t="s">
        <v>1459</v>
      </c>
      <c r="D823" s="1771"/>
      <c r="E823" s="1790">
        <v>0.8</v>
      </c>
    </row>
    <row r="824" spans="1:5" ht="30">
      <c r="A824" s="1740"/>
      <c r="B824" s="1629"/>
      <c r="C824" s="1680" t="s">
        <v>1460</v>
      </c>
      <c r="D824" s="1771"/>
      <c r="E824" s="1790">
        <v>0.5</v>
      </c>
    </row>
    <row r="825" spans="1:5" ht="30">
      <c r="A825" s="1741" t="s">
        <v>244</v>
      </c>
      <c r="B825" s="1617" t="s">
        <v>1461</v>
      </c>
      <c r="C825" s="1613" t="s">
        <v>1462</v>
      </c>
      <c r="D825" s="1615" t="s">
        <v>8</v>
      </c>
      <c r="E825" s="1615" t="s">
        <v>1463</v>
      </c>
    </row>
    <row r="826" spans="1:5" ht="30">
      <c r="A826" s="1740"/>
      <c r="B826" s="1617" t="s">
        <v>1464</v>
      </c>
      <c r="C826" s="1613" t="s">
        <v>1465</v>
      </c>
      <c r="D826" s="1615" t="s">
        <v>8</v>
      </c>
      <c r="E826" s="1615" t="s">
        <v>352</v>
      </c>
    </row>
    <row r="827" spans="1:5" ht="30">
      <c r="A827" s="1740" t="s">
        <v>244</v>
      </c>
      <c r="B827" s="1617" t="s">
        <v>1467</v>
      </c>
      <c r="C827" s="1613" t="s">
        <v>1468</v>
      </c>
      <c r="D827" s="1615" t="s">
        <v>8</v>
      </c>
      <c r="E827" s="1615" t="s">
        <v>1469</v>
      </c>
    </row>
    <row r="828" spans="1:5" ht="45">
      <c r="A828" s="1740" t="s">
        <v>1348</v>
      </c>
      <c r="B828" s="1612" t="s">
        <v>1471</v>
      </c>
      <c r="C828" s="1680" t="s">
        <v>1472</v>
      </c>
      <c r="D828" s="1771"/>
      <c r="E828" s="1790">
        <v>0.8125</v>
      </c>
    </row>
    <row r="829" spans="1:5" ht="30">
      <c r="A829" s="1740"/>
      <c r="B829" s="1617" t="s">
        <v>1473</v>
      </c>
      <c r="C829" s="1613" t="s">
        <v>1474</v>
      </c>
      <c r="D829" s="1615" t="s">
        <v>8</v>
      </c>
      <c r="E829" s="1615" t="s">
        <v>391</v>
      </c>
    </row>
    <row r="830" spans="1:5" ht="45">
      <c r="A830" s="1740"/>
      <c r="B830" s="1617" t="s">
        <v>1475</v>
      </c>
      <c r="C830" s="1613" t="s">
        <v>1476</v>
      </c>
      <c r="D830" s="1615" t="s">
        <v>8</v>
      </c>
      <c r="E830" s="1615" t="s">
        <v>1477</v>
      </c>
    </row>
    <row r="831" spans="1:5" ht="45">
      <c r="A831" s="1740"/>
      <c r="B831" s="1617" t="s">
        <v>1478</v>
      </c>
      <c r="C831" s="1613" t="s">
        <v>1479</v>
      </c>
      <c r="D831" s="1615" t="s">
        <v>8</v>
      </c>
      <c r="E831" s="1615" t="s">
        <v>1477</v>
      </c>
    </row>
    <row r="832" spans="1:5">
      <c r="A832" s="1740"/>
      <c r="B832" s="1617" t="s">
        <v>1480</v>
      </c>
      <c r="C832" s="1613" t="s">
        <v>1481</v>
      </c>
      <c r="D832" s="1615" t="s">
        <v>8</v>
      </c>
      <c r="E832" s="1615" t="s">
        <v>1482</v>
      </c>
    </row>
    <row r="833" spans="1:5" ht="60">
      <c r="A833" s="1740" t="s">
        <v>1349</v>
      </c>
      <c r="B833" s="2203" t="s">
        <v>1483</v>
      </c>
      <c r="C833" s="1680" t="s">
        <v>1484</v>
      </c>
      <c r="D833" s="1771"/>
      <c r="E833" s="1790">
        <v>1</v>
      </c>
    </row>
    <row r="834" spans="1:5" ht="45">
      <c r="A834" s="1740"/>
      <c r="B834" s="2203"/>
      <c r="C834" s="1680" t="s">
        <v>1485</v>
      </c>
      <c r="D834" s="1771"/>
      <c r="E834" s="1790">
        <v>1</v>
      </c>
    </row>
    <row r="835" spans="1:5" ht="30">
      <c r="A835" s="1740"/>
      <c r="B835" s="2202" t="s">
        <v>1486</v>
      </c>
      <c r="C835" s="1613" t="s">
        <v>1487</v>
      </c>
      <c r="D835" s="1615" t="s">
        <v>8</v>
      </c>
      <c r="E835" s="1615" t="s">
        <v>1488</v>
      </c>
    </row>
    <row r="836" spans="1:5" ht="30">
      <c r="A836" s="1740"/>
      <c r="B836" s="2202"/>
      <c r="C836" s="1613" t="s">
        <v>1489</v>
      </c>
      <c r="D836" s="1615" t="s">
        <v>8</v>
      </c>
      <c r="E836" s="1615" t="s">
        <v>1490</v>
      </c>
    </row>
    <row r="837" spans="1:5" ht="30">
      <c r="A837" s="1740"/>
      <c r="B837" s="2202"/>
      <c r="C837" s="1613" t="s">
        <v>1491</v>
      </c>
      <c r="D837" s="1615" t="s">
        <v>8</v>
      </c>
      <c r="E837" s="1615" t="s">
        <v>1492</v>
      </c>
    </row>
    <row r="838" spans="1:5" ht="45">
      <c r="A838" s="1740"/>
      <c r="B838" s="2202"/>
      <c r="C838" s="1613" t="s">
        <v>1493</v>
      </c>
      <c r="D838" s="1615" t="s">
        <v>8</v>
      </c>
      <c r="E838" s="1615" t="s">
        <v>389</v>
      </c>
    </row>
    <row r="839" spans="1:5" ht="30">
      <c r="A839" s="1740"/>
      <c r="B839" s="2202"/>
      <c r="C839" s="1613" t="s">
        <v>1494</v>
      </c>
      <c r="D839" s="1615" t="s">
        <v>8</v>
      </c>
      <c r="E839" s="1615" t="s">
        <v>389</v>
      </c>
    </row>
    <row r="840" spans="1:5" ht="30">
      <c r="A840" s="1740"/>
      <c r="B840" s="2202" t="s">
        <v>1495</v>
      </c>
      <c r="C840" s="1613" t="s">
        <v>1496</v>
      </c>
      <c r="D840" s="1615" t="s">
        <v>8</v>
      </c>
      <c r="E840" s="1615" t="s">
        <v>1060</v>
      </c>
    </row>
    <row r="841" spans="1:5" ht="30">
      <c r="A841" s="1740"/>
      <c r="B841" s="2202"/>
      <c r="C841" s="1613" t="s">
        <v>1497</v>
      </c>
      <c r="D841" s="1615" t="s">
        <v>8</v>
      </c>
      <c r="E841" s="1615" t="s">
        <v>390</v>
      </c>
    </row>
    <row r="842" spans="1:5" ht="30">
      <c r="A842" s="1740"/>
      <c r="B842" s="2202"/>
      <c r="C842" s="1613" t="s">
        <v>1498</v>
      </c>
      <c r="D842" s="1615" t="s">
        <v>8</v>
      </c>
      <c r="E842" s="1615" t="s">
        <v>1490</v>
      </c>
    </row>
    <row r="843" spans="1:5" ht="30">
      <c r="A843" s="1740"/>
      <c r="B843" s="2202" t="s">
        <v>1499</v>
      </c>
      <c r="C843" s="1613" t="s">
        <v>1500</v>
      </c>
      <c r="D843" s="1615" t="s">
        <v>8</v>
      </c>
      <c r="E843" s="1615" t="s">
        <v>389</v>
      </c>
    </row>
    <row r="844" spans="1:5" ht="45">
      <c r="A844" s="1740"/>
      <c r="B844" s="2202"/>
      <c r="C844" s="1613" t="s">
        <v>1501</v>
      </c>
      <c r="D844" s="1615" t="s">
        <v>8</v>
      </c>
      <c r="E844" s="1615" t="s">
        <v>1029</v>
      </c>
    </row>
    <row r="845" spans="1:5" ht="30">
      <c r="A845" s="1740"/>
      <c r="B845" s="1622" t="s">
        <v>1502</v>
      </c>
      <c r="C845" s="1613" t="s">
        <v>1503</v>
      </c>
      <c r="D845" s="1615" t="s">
        <v>8</v>
      </c>
      <c r="E845" s="1615" t="s">
        <v>1490</v>
      </c>
    </row>
    <row r="846" spans="1:5" ht="45">
      <c r="A846" s="1740"/>
      <c r="B846" s="1622" t="s">
        <v>1504</v>
      </c>
      <c r="C846" s="1613" t="s">
        <v>1505</v>
      </c>
      <c r="D846" s="1615" t="s">
        <v>8</v>
      </c>
      <c r="E846" s="1615" t="s">
        <v>13</v>
      </c>
    </row>
    <row r="847" spans="1:5">
      <c r="A847" s="2186" t="s">
        <v>0</v>
      </c>
      <c r="B847" s="2187" t="s">
        <v>1</v>
      </c>
      <c r="C847" s="2187" t="s">
        <v>2</v>
      </c>
      <c r="D847" s="2188" t="s">
        <v>605</v>
      </c>
      <c r="E847" s="2188"/>
    </row>
    <row r="848" spans="1:5" ht="30">
      <c r="A848" s="2186"/>
      <c r="B848" s="2187"/>
      <c r="C848" s="2187"/>
      <c r="D848" s="1688" t="s">
        <v>3</v>
      </c>
      <c r="E848" s="1689" t="s">
        <v>4</v>
      </c>
    </row>
    <row r="849" spans="1:5">
      <c r="A849" s="1881">
        <v>1</v>
      </c>
      <c r="B849" s="1875">
        <v>2</v>
      </c>
      <c r="C849" s="1738">
        <v>3</v>
      </c>
      <c r="D849" s="1738">
        <v>4</v>
      </c>
      <c r="E849" s="1738">
        <v>5</v>
      </c>
    </row>
    <row r="850" spans="1:5">
      <c r="A850" s="1872" t="s">
        <v>5702</v>
      </c>
      <c r="B850" s="1848"/>
      <c r="C850" s="1691"/>
      <c r="D850" s="1692"/>
      <c r="E850" s="1692"/>
    </row>
    <row r="851" spans="1:5" ht="30">
      <c r="A851" s="1658">
        <v>6</v>
      </c>
      <c r="B851" s="1748" t="s">
        <v>3591</v>
      </c>
      <c r="C851" s="1748" t="s">
        <v>3592</v>
      </c>
      <c r="D851" s="1771"/>
      <c r="E851" s="1771">
        <v>10</v>
      </c>
    </row>
    <row r="852" spans="1:5" ht="30">
      <c r="A852" s="1783"/>
      <c r="B852" s="1617" t="s">
        <v>3593</v>
      </c>
      <c r="C852" s="1671" t="s">
        <v>3594</v>
      </c>
      <c r="D852" s="1615" t="s">
        <v>3595</v>
      </c>
      <c r="E852" s="1615">
        <v>78</v>
      </c>
    </row>
    <row r="853" spans="1:5" ht="30">
      <c r="A853" s="1783"/>
      <c r="B853" s="1617" t="s">
        <v>3596</v>
      </c>
      <c r="C853" s="1671" t="s">
        <v>3597</v>
      </c>
      <c r="D853" s="1615" t="s">
        <v>3583</v>
      </c>
      <c r="E853" s="1615">
        <v>5</v>
      </c>
    </row>
    <row r="854" spans="1:5" ht="30">
      <c r="A854" s="1783"/>
      <c r="B854" s="1622" t="s">
        <v>3598</v>
      </c>
      <c r="C854" s="1793" t="s">
        <v>3599</v>
      </c>
      <c r="D854" s="1783" t="s">
        <v>3583</v>
      </c>
      <c r="E854" s="1783">
        <v>15</v>
      </c>
    </row>
    <row r="855" spans="1:5">
      <c r="A855" s="1783"/>
      <c r="B855" s="1623"/>
      <c r="C855" s="1671" t="s">
        <v>3601</v>
      </c>
      <c r="D855" s="1615"/>
      <c r="E855" s="1615">
        <v>50</v>
      </c>
    </row>
    <row r="856" spans="1:5" ht="30">
      <c r="A856" s="1658">
        <v>7</v>
      </c>
      <c r="B856" s="1748" t="s">
        <v>3602</v>
      </c>
      <c r="C856" s="1748" t="s">
        <v>3603</v>
      </c>
      <c r="D856" s="1771"/>
      <c r="E856" s="1639">
        <v>0.16</v>
      </c>
    </row>
    <row r="857" spans="1:5" ht="30">
      <c r="A857" s="1658"/>
      <c r="B857" s="1748"/>
      <c r="C857" s="1748" t="s">
        <v>3604</v>
      </c>
      <c r="D857" s="1771"/>
      <c r="E857" s="1771"/>
    </row>
    <row r="858" spans="1:5" ht="45">
      <c r="A858" s="1783"/>
      <c r="B858" s="1622" t="s">
        <v>3605</v>
      </c>
      <c r="C858" s="1793" t="s">
        <v>3606</v>
      </c>
      <c r="D858" s="1783" t="s">
        <v>3583</v>
      </c>
      <c r="E858" s="1783">
        <v>8</v>
      </c>
    </row>
    <row r="859" spans="1:5" ht="45">
      <c r="A859" s="1783"/>
      <c r="B859" s="1617"/>
      <c r="C859" s="1793" t="s">
        <v>3607</v>
      </c>
      <c r="D859" s="1615"/>
      <c r="E859" s="1615">
        <v>9</v>
      </c>
    </row>
    <row r="860" spans="1:5">
      <c r="A860" s="1783"/>
      <c r="B860" s="1617"/>
      <c r="C860" s="1671" t="s">
        <v>3608</v>
      </c>
      <c r="D860" s="1615"/>
      <c r="E860" s="1615">
        <v>6</v>
      </c>
    </row>
    <row r="861" spans="1:5">
      <c r="A861" s="1783"/>
      <c r="B861" s="1617"/>
      <c r="C861" s="1671" t="s">
        <v>3609</v>
      </c>
      <c r="D861" s="1615"/>
      <c r="E861" s="1615">
        <v>3</v>
      </c>
    </row>
    <row r="862" spans="1:5">
      <c r="A862" s="1783"/>
      <c r="B862" s="1617"/>
      <c r="C862" s="1671" t="s">
        <v>3610</v>
      </c>
      <c r="D862" s="1615"/>
      <c r="E862" s="1615">
        <v>50</v>
      </c>
    </row>
    <row r="863" spans="1:5" ht="30">
      <c r="A863" s="1783"/>
      <c r="B863" s="1617"/>
      <c r="C863" s="1671" t="s">
        <v>3611</v>
      </c>
      <c r="D863" s="1615"/>
      <c r="E863" s="1615">
        <v>50</v>
      </c>
    </row>
    <row r="864" spans="1:5">
      <c r="A864" s="1783"/>
      <c r="B864" s="1617"/>
      <c r="C864" s="1671" t="s">
        <v>3612</v>
      </c>
      <c r="D864" s="1615"/>
      <c r="E864" s="1615">
        <v>1</v>
      </c>
    </row>
    <row r="865" spans="1:5" ht="30">
      <c r="A865" s="1783"/>
      <c r="B865" s="1622" t="s">
        <v>3613</v>
      </c>
      <c r="C865" s="1793" t="s">
        <v>3614</v>
      </c>
      <c r="D865" s="1783" t="s">
        <v>8</v>
      </c>
      <c r="E865" s="1783">
        <v>83</v>
      </c>
    </row>
    <row r="866" spans="1:5">
      <c r="A866" s="1783"/>
      <c r="B866" s="1617"/>
      <c r="C866" s="1671" t="s">
        <v>3616</v>
      </c>
      <c r="D866" s="1615"/>
      <c r="E866" s="1615">
        <v>82</v>
      </c>
    </row>
    <row r="867" spans="1:5">
      <c r="A867" s="1783"/>
      <c r="B867" s="1617" t="s">
        <v>3617</v>
      </c>
      <c r="C867" s="1671" t="s">
        <v>3618</v>
      </c>
      <c r="D867" s="1615" t="s">
        <v>8</v>
      </c>
      <c r="E867" s="1615">
        <v>35223</v>
      </c>
    </row>
    <row r="868" spans="1:5">
      <c r="A868" s="1783"/>
      <c r="B868" s="1617"/>
      <c r="C868" s="1671" t="s">
        <v>3619</v>
      </c>
      <c r="D868" s="1615"/>
      <c r="E868" s="1615">
        <v>42415</v>
      </c>
    </row>
    <row r="869" spans="1:5" ht="30">
      <c r="A869" s="1783"/>
      <c r="B869" s="1617" t="s">
        <v>3620</v>
      </c>
      <c r="C869" s="1793" t="s">
        <v>3621</v>
      </c>
      <c r="D869" s="1783" t="s">
        <v>8</v>
      </c>
      <c r="E869" s="1783">
        <v>22000</v>
      </c>
    </row>
    <row r="870" spans="1:5">
      <c r="A870" s="1783"/>
      <c r="B870" s="1617"/>
      <c r="C870" s="1671" t="s">
        <v>3623</v>
      </c>
      <c r="D870" s="1615"/>
      <c r="E870" s="1615">
        <v>3</v>
      </c>
    </row>
    <row r="871" spans="1:5">
      <c r="A871" s="1783"/>
      <c r="B871" s="1622" t="s">
        <v>3624</v>
      </c>
      <c r="C871" s="1793" t="s">
        <v>3625</v>
      </c>
      <c r="D871" s="1783" t="s">
        <v>8</v>
      </c>
      <c r="E871" s="1783">
        <v>1</v>
      </c>
    </row>
    <row r="872" spans="1:5">
      <c r="A872" s="1783"/>
      <c r="B872" s="1617"/>
      <c r="C872" s="1671" t="s">
        <v>3627</v>
      </c>
      <c r="D872" s="1615"/>
      <c r="E872" s="1615">
        <v>3</v>
      </c>
    </row>
    <row r="873" spans="1:5" ht="30">
      <c r="A873" s="1783"/>
      <c r="B873" s="1617"/>
      <c r="C873" s="1671" t="s">
        <v>3628</v>
      </c>
      <c r="D873" s="1615"/>
      <c r="E873" s="1615">
        <v>1</v>
      </c>
    </row>
    <row r="874" spans="1:5" ht="30">
      <c r="A874" s="1783"/>
      <c r="B874" s="1617"/>
      <c r="C874" s="1671" t="s">
        <v>3629</v>
      </c>
      <c r="D874" s="1615"/>
      <c r="E874" s="1615">
        <v>1</v>
      </c>
    </row>
    <row r="875" spans="1:5">
      <c r="A875" s="1783"/>
      <c r="B875" s="1617"/>
      <c r="C875" s="1671" t="s">
        <v>3630</v>
      </c>
      <c r="D875" s="1615"/>
      <c r="E875" s="1615">
        <v>3</v>
      </c>
    </row>
    <row r="876" spans="1:5" ht="30">
      <c r="A876" s="1783"/>
      <c r="B876" s="1617"/>
      <c r="C876" s="1671" t="s">
        <v>3631</v>
      </c>
      <c r="D876" s="1615"/>
      <c r="E876" s="1615">
        <v>5</v>
      </c>
    </row>
    <row r="877" spans="1:5" ht="30">
      <c r="A877" s="1783"/>
      <c r="B877" s="1617" t="s">
        <v>3632</v>
      </c>
      <c r="C877" s="1671" t="s">
        <v>3633</v>
      </c>
      <c r="D877" s="1615" t="s">
        <v>8</v>
      </c>
      <c r="E877" s="1615">
        <v>10000</v>
      </c>
    </row>
    <row r="878" spans="1:5">
      <c r="A878" s="1658">
        <v>8</v>
      </c>
      <c r="B878" s="1748" t="s">
        <v>3634</v>
      </c>
      <c r="C878" s="1748" t="s">
        <v>3635</v>
      </c>
      <c r="D878" s="1771"/>
      <c r="E878" s="1639">
        <v>0.15</v>
      </c>
    </row>
    <row r="879" spans="1:5">
      <c r="A879" s="1783"/>
      <c r="B879" s="1622" t="s">
        <v>3636</v>
      </c>
      <c r="C879" s="1793" t="s">
        <v>3637</v>
      </c>
      <c r="D879" s="1615" t="s">
        <v>8</v>
      </c>
      <c r="E879" s="1783">
        <v>4</v>
      </c>
    </row>
    <row r="880" spans="1:5" ht="30">
      <c r="A880" s="1783"/>
      <c r="B880" s="1617"/>
      <c r="C880" s="1671" t="s">
        <v>3639</v>
      </c>
      <c r="D880" s="1615"/>
      <c r="E880" s="1615">
        <v>27</v>
      </c>
    </row>
    <row r="881" spans="1:5" ht="30">
      <c r="A881" s="1783"/>
      <c r="B881" s="1617" t="s">
        <v>3640</v>
      </c>
      <c r="C881" s="1671" t="s">
        <v>3641</v>
      </c>
      <c r="D881" s="1615" t="s">
        <v>8</v>
      </c>
      <c r="E881" s="1615">
        <v>2</v>
      </c>
    </row>
    <row r="882" spans="1:5" ht="30">
      <c r="A882" s="1783"/>
      <c r="B882" s="1617" t="s">
        <v>3642</v>
      </c>
      <c r="C882" s="1671" t="s">
        <v>3643</v>
      </c>
      <c r="D882" s="1615" t="s">
        <v>8</v>
      </c>
      <c r="E882" s="1608">
        <v>20</v>
      </c>
    </row>
    <row r="883" spans="1:5">
      <c r="A883" s="1783"/>
      <c r="B883" s="1617"/>
      <c r="C883" s="1671" t="s">
        <v>3644</v>
      </c>
      <c r="D883" s="1615"/>
      <c r="E883" s="1608">
        <v>1</v>
      </c>
    </row>
    <row r="884" spans="1:5" ht="30">
      <c r="A884" s="1783"/>
      <c r="B884" s="1617"/>
      <c r="C884" s="1671" t="s">
        <v>3645</v>
      </c>
      <c r="D884" s="1615"/>
      <c r="E884" s="1608">
        <v>8</v>
      </c>
    </row>
    <row r="885" spans="1:5" ht="30">
      <c r="A885" s="1658">
        <v>9</v>
      </c>
      <c r="B885" s="1748" t="s">
        <v>3646</v>
      </c>
      <c r="C885" s="1748" t="s">
        <v>3647</v>
      </c>
      <c r="D885" s="1771"/>
      <c r="E885" s="1652">
        <v>0.15</v>
      </c>
    </row>
    <row r="886" spans="1:5" ht="30">
      <c r="A886" s="1783"/>
      <c r="B886" s="1622" t="s">
        <v>3648</v>
      </c>
      <c r="C886" s="1793" t="s">
        <v>3649</v>
      </c>
      <c r="D886" s="1783" t="s">
        <v>8</v>
      </c>
      <c r="E886" s="1783">
        <v>35000</v>
      </c>
    </row>
    <row r="887" spans="1:5" ht="45">
      <c r="A887" s="1783"/>
      <c r="B887" s="1617"/>
      <c r="C887" s="1793" t="s">
        <v>3651</v>
      </c>
      <c r="D887" s="1783"/>
      <c r="E887" s="1783">
        <v>5</v>
      </c>
    </row>
    <row r="888" spans="1:5" ht="45">
      <c r="A888" s="1783"/>
      <c r="B888" s="1622" t="s">
        <v>3652</v>
      </c>
      <c r="C888" s="1793" t="s">
        <v>3653</v>
      </c>
      <c r="D888" s="1783" t="s">
        <v>8</v>
      </c>
      <c r="E888" s="1783">
        <v>75</v>
      </c>
    </row>
    <row r="889" spans="1:5" ht="45">
      <c r="A889" s="1783"/>
      <c r="B889" s="1622" t="s">
        <v>3654</v>
      </c>
      <c r="C889" s="1793" t="s">
        <v>3655</v>
      </c>
      <c r="D889" s="1783" t="s">
        <v>8</v>
      </c>
      <c r="E889" s="1783">
        <v>4</v>
      </c>
    </row>
    <row r="890" spans="1:5" ht="30">
      <c r="A890" s="1783"/>
      <c r="B890" s="1622" t="s">
        <v>3656</v>
      </c>
      <c r="C890" s="1793" t="s">
        <v>3657</v>
      </c>
      <c r="D890" s="1783" t="s">
        <v>8</v>
      </c>
      <c r="E890" s="1783">
        <v>50</v>
      </c>
    </row>
    <row r="891" spans="1:5" ht="30">
      <c r="A891" s="1783"/>
      <c r="B891" s="1622" t="s">
        <v>3658</v>
      </c>
      <c r="C891" s="1793" t="s">
        <v>3659</v>
      </c>
      <c r="D891" s="1783" t="s">
        <v>8</v>
      </c>
      <c r="E891" s="1783">
        <v>12</v>
      </c>
    </row>
    <row r="892" spans="1:5" ht="30">
      <c r="A892" s="1783"/>
      <c r="B892" s="1622"/>
      <c r="C892" s="1793" t="s">
        <v>3661</v>
      </c>
      <c r="D892" s="1783"/>
      <c r="E892" s="1783">
        <v>20000</v>
      </c>
    </row>
    <row r="893" spans="1:5" ht="30">
      <c r="A893" s="1884" t="s">
        <v>244</v>
      </c>
      <c r="B893" s="1795" t="s">
        <v>3662</v>
      </c>
      <c r="C893" s="1795" t="s">
        <v>3663</v>
      </c>
      <c r="D893" s="1794"/>
      <c r="E893" s="1796">
        <v>0.19</v>
      </c>
    </row>
    <row r="894" spans="1:5" ht="45">
      <c r="A894" s="1783"/>
      <c r="B894" s="1622" t="s">
        <v>3664</v>
      </c>
      <c r="C894" s="1671" t="s">
        <v>3665</v>
      </c>
      <c r="D894" s="1615" t="s">
        <v>8</v>
      </c>
      <c r="E894" s="1615">
        <v>1</v>
      </c>
    </row>
    <row r="895" spans="1:5" ht="30">
      <c r="A895" s="1783"/>
      <c r="B895" s="1617"/>
      <c r="C895" s="1671" t="s">
        <v>3667</v>
      </c>
      <c r="D895" s="1615"/>
      <c r="E895" s="1615">
        <v>1</v>
      </c>
    </row>
    <row r="896" spans="1:5" ht="30">
      <c r="A896" s="1783"/>
      <c r="B896" s="1617"/>
      <c r="C896" s="1671" t="s">
        <v>3668</v>
      </c>
      <c r="D896" s="1615"/>
      <c r="E896" s="1615">
        <v>1</v>
      </c>
    </row>
    <row r="897" spans="1:5" ht="30">
      <c r="A897" s="1783"/>
      <c r="B897" s="1617"/>
      <c r="C897" s="1671" t="s">
        <v>3669</v>
      </c>
      <c r="D897" s="1615"/>
      <c r="E897" s="1615">
        <v>1</v>
      </c>
    </row>
    <row r="898" spans="1:5" ht="30">
      <c r="A898" s="1783"/>
      <c r="B898" s="1617"/>
      <c r="C898" s="1671" t="s">
        <v>3670</v>
      </c>
      <c r="D898" s="1615"/>
      <c r="E898" s="1615">
        <v>1</v>
      </c>
    </row>
    <row r="899" spans="1:5" ht="30">
      <c r="A899" s="1783"/>
      <c r="B899" s="1617"/>
      <c r="C899" s="1671" t="s">
        <v>3671</v>
      </c>
      <c r="D899" s="1615"/>
      <c r="E899" s="1615">
        <v>80</v>
      </c>
    </row>
    <row r="900" spans="1:5" ht="30">
      <c r="A900" s="1783"/>
      <c r="B900" s="1617"/>
      <c r="C900" s="1671" t="s">
        <v>3672</v>
      </c>
      <c r="D900" s="1615"/>
      <c r="E900" s="1615">
        <v>1</v>
      </c>
    </row>
    <row r="901" spans="1:5" ht="30">
      <c r="A901" s="1783"/>
      <c r="B901" s="1617"/>
      <c r="C901" s="1671" t="s">
        <v>3673</v>
      </c>
      <c r="D901" s="1615"/>
      <c r="E901" s="1615">
        <v>7000</v>
      </c>
    </row>
    <row r="902" spans="1:5">
      <c r="A902" s="1783"/>
      <c r="B902" s="1617"/>
      <c r="C902" s="1671" t="s">
        <v>3674</v>
      </c>
      <c r="D902" s="1615"/>
      <c r="E902" s="1615">
        <v>930500</v>
      </c>
    </row>
    <row r="903" spans="1:5" ht="30">
      <c r="A903" s="1783"/>
      <c r="B903" s="1622" t="s">
        <v>3675</v>
      </c>
      <c r="C903" s="1793" t="s">
        <v>3676</v>
      </c>
      <c r="D903" s="1783" t="s">
        <v>3583</v>
      </c>
      <c r="E903" s="1783">
        <v>1</v>
      </c>
    </row>
    <row r="904" spans="1:5" ht="30">
      <c r="A904" s="1658">
        <v>11</v>
      </c>
      <c r="B904" s="1748" t="s">
        <v>3677</v>
      </c>
      <c r="C904" s="1748" t="s">
        <v>3678</v>
      </c>
      <c r="D904" s="1771"/>
      <c r="E904" s="1639">
        <v>0.19</v>
      </c>
    </row>
    <row r="905" spans="1:5" ht="30">
      <c r="A905" s="1783"/>
      <c r="B905" s="1617" t="s">
        <v>3679</v>
      </c>
      <c r="C905" s="1671" t="s">
        <v>3680</v>
      </c>
      <c r="D905" s="1615" t="s">
        <v>3583</v>
      </c>
      <c r="E905" s="1615">
        <v>1</v>
      </c>
    </row>
    <row r="906" spans="1:5" ht="30">
      <c r="A906" s="1783"/>
      <c r="B906" s="1617" t="s">
        <v>3682</v>
      </c>
      <c r="C906" s="1671" t="s">
        <v>3683</v>
      </c>
      <c r="D906" s="1615"/>
      <c r="E906" s="1615">
        <v>100</v>
      </c>
    </row>
    <row r="907" spans="1:5" ht="60">
      <c r="A907" s="1783"/>
      <c r="B907" s="1622" t="s">
        <v>3682</v>
      </c>
      <c r="C907" s="1793" t="s">
        <v>3685</v>
      </c>
      <c r="D907" s="1783"/>
      <c r="E907" s="1783">
        <v>50</v>
      </c>
    </row>
    <row r="908" spans="1:5" ht="60">
      <c r="A908" s="1783"/>
      <c r="B908" s="1622"/>
      <c r="C908" s="1793" t="s">
        <v>3687</v>
      </c>
      <c r="D908" s="1783"/>
      <c r="E908" s="1783">
        <v>25</v>
      </c>
    </row>
    <row r="909" spans="1:5" ht="30">
      <c r="A909" s="1783"/>
      <c r="B909" s="1622"/>
      <c r="C909" s="1793" t="s">
        <v>3689</v>
      </c>
      <c r="D909" s="1783"/>
      <c r="E909" s="1783">
        <v>30</v>
      </c>
    </row>
    <row r="910" spans="1:5">
      <c r="A910" s="1783"/>
      <c r="B910" s="1638"/>
      <c r="C910" s="1793" t="s">
        <v>3691</v>
      </c>
      <c r="D910" s="1783"/>
      <c r="E910" s="1783">
        <v>2</v>
      </c>
    </row>
    <row r="911" spans="1:5">
      <c r="A911" s="1783"/>
      <c r="B911" s="1638"/>
      <c r="C911" s="1793" t="s">
        <v>3693</v>
      </c>
      <c r="D911" s="1783"/>
      <c r="E911" s="1783">
        <v>2</v>
      </c>
    </row>
    <row r="912" spans="1:5" ht="45">
      <c r="A912" s="1783"/>
      <c r="B912" s="1638"/>
      <c r="C912" s="1793" t="s">
        <v>3695</v>
      </c>
      <c r="D912" s="1783"/>
      <c r="E912" s="1783">
        <v>50</v>
      </c>
    </row>
    <row r="913" spans="1:5" ht="30">
      <c r="A913" s="1783"/>
      <c r="B913" s="1638"/>
      <c r="C913" s="1793" t="s">
        <v>3697</v>
      </c>
      <c r="D913" s="1783"/>
      <c r="E913" s="1783">
        <v>40</v>
      </c>
    </row>
    <row r="914" spans="1:5" ht="30">
      <c r="A914" s="1783"/>
      <c r="B914" s="1638"/>
      <c r="C914" s="1793" t="s">
        <v>3699</v>
      </c>
      <c r="D914" s="1783"/>
      <c r="E914" s="1783">
        <v>38</v>
      </c>
    </row>
    <row r="915" spans="1:5">
      <c r="A915" s="1783"/>
      <c r="B915" s="1638"/>
      <c r="C915" s="1793" t="s">
        <v>3701</v>
      </c>
      <c r="D915" s="1783"/>
      <c r="E915" s="1783">
        <v>3</v>
      </c>
    </row>
    <row r="916" spans="1:5">
      <c r="A916" s="2186" t="s">
        <v>0</v>
      </c>
      <c r="B916" s="2187" t="s">
        <v>1</v>
      </c>
      <c r="C916" s="2187" t="s">
        <v>2</v>
      </c>
      <c r="D916" s="2188" t="s">
        <v>605</v>
      </c>
      <c r="E916" s="2188"/>
    </row>
    <row r="917" spans="1:5" ht="30">
      <c r="A917" s="2186"/>
      <c r="B917" s="2187"/>
      <c r="C917" s="2187"/>
      <c r="D917" s="1688" t="s">
        <v>3</v>
      </c>
      <c r="E917" s="1689" t="s">
        <v>4</v>
      </c>
    </row>
    <row r="918" spans="1:5">
      <c r="A918" s="1881">
        <v>1</v>
      </c>
      <c r="B918" s="1769">
        <v>2</v>
      </c>
      <c r="C918" s="1690">
        <v>3</v>
      </c>
      <c r="D918" s="1690">
        <v>4</v>
      </c>
      <c r="E918" s="1690">
        <v>5</v>
      </c>
    </row>
    <row r="919" spans="1:5">
      <c r="A919" s="1872" t="s">
        <v>1233</v>
      </c>
      <c r="B919" s="1848"/>
      <c r="C919" s="1691"/>
      <c r="D919" s="1692"/>
      <c r="E919" s="1692"/>
    </row>
    <row r="920" spans="1:5" ht="30">
      <c r="A920" s="1787">
        <v>6</v>
      </c>
      <c r="B920" s="1680" t="s">
        <v>1269</v>
      </c>
      <c r="C920" s="1609"/>
      <c r="D920" s="1611"/>
      <c r="E920" s="1611"/>
    </row>
    <row r="921" spans="1:5" ht="30">
      <c r="A921" s="1787"/>
      <c r="B921" s="1617" t="s">
        <v>1291</v>
      </c>
      <c r="C921" s="1613" t="s">
        <v>1292</v>
      </c>
      <c r="D921" s="1615" t="s">
        <v>8</v>
      </c>
      <c r="E921" s="1608"/>
    </row>
    <row r="922" spans="1:5" ht="60">
      <c r="A922" s="1787"/>
      <c r="B922" s="1617" t="s">
        <v>1293</v>
      </c>
      <c r="C922" s="1613" t="s">
        <v>1270</v>
      </c>
      <c r="D922" s="1615" t="s">
        <v>8</v>
      </c>
      <c r="E922" s="1608"/>
    </row>
    <row r="923" spans="1:5">
      <c r="A923" s="1787"/>
      <c r="B923" s="1617" t="s">
        <v>1271</v>
      </c>
      <c r="C923" s="1613" t="s">
        <v>1272</v>
      </c>
      <c r="D923" s="1615" t="s">
        <v>8</v>
      </c>
      <c r="E923" s="1608"/>
    </row>
    <row r="924" spans="1:5" ht="30">
      <c r="A924" s="1787">
        <v>7</v>
      </c>
      <c r="B924" s="1680" t="s">
        <v>1273</v>
      </c>
      <c r="C924" s="1607"/>
      <c r="D924" s="1608"/>
      <c r="E924" s="1608"/>
    </row>
    <row r="925" spans="1:5" ht="30">
      <c r="A925" s="1787"/>
      <c r="B925" s="1617" t="s">
        <v>1274</v>
      </c>
      <c r="C925" s="1613" t="s">
        <v>1275</v>
      </c>
      <c r="D925" s="1615" t="s">
        <v>8</v>
      </c>
      <c r="E925" s="1611"/>
    </row>
    <row r="926" spans="1:5" ht="30">
      <c r="A926" s="1787"/>
      <c r="B926" s="1617" t="s">
        <v>1276</v>
      </c>
      <c r="C926" s="1613" t="s">
        <v>1268</v>
      </c>
      <c r="D926" s="1615" t="s">
        <v>8</v>
      </c>
      <c r="E926" s="1608"/>
    </row>
    <row r="927" spans="1:5">
      <c r="A927" s="1787"/>
      <c r="B927" s="1617" t="s">
        <v>1277</v>
      </c>
      <c r="C927" s="1613" t="s">
        <v>1278</v>
      </c>
      <c r="D927" s="1615" t="s">
        <v>8</v>
      </c>
      <c r="E927" s="1608"/>
    </row>
    <row r="928" spans="1:5" ht="75">
      <c r="A928" s="1787"/>
      <c r="B928" s="1617" t="s">
        <v>1294</v>
      </c>
      <c r="C928" s="1613" t="s">
        <v>1279</v>
      </c>
      <c r="D928" s="1615" t="s">
        <v>8</v>
      </c>
      <c r="E928" s="1608"/>
    </row>
    <row r="929" spans="1:5" ht="30">
      <c r="A929" s="1787"/>
      <c r="B929" s="1617" t="s">
        <v>1280</v>
      </c>
      <c r="C929" s="1613" t="s">
        <v>1281</v>
      </c>
      <c r="D929" s="1615" t="s">
        <v>8</v>
      </c>
      <c r="E929" s="1608"/>
    </row>
    <row r="930" spans="1:5" ht="45">
      <c r="A930" s="1787"/>
      <c r="B930" s="1617" t="s">
        <v>1295</v>
      </c>
      <c r="C930" s="1613" t="s">
        <v>1296</v>
      </c>
      <c r="D930" s="1615" t="s">
        <v>8</v>
      </c>
      <c r="E930" s="1608"/>
    </row>
    <row r="931" spans="1:5" ht="30">
      <c r="A931" s="1787">
        <v>8</v>
      </c>
      <c r="B931" s="1680" t="s">
        <v>1282</v>
      </c>
      <c r="C931" s="1607"/>
      <c r="D931" s="1608"/>
      <c r="E931" s="1608"/>
    </row>
    <row r="932" spans="1:5" ht="30">
      <c r="A932" s="1787"/>
      <c r="B932" s="1617" t="s">
        <v>1283</v>
      </c>
      <c r="C932" s="1613" t="s">
        <v>1284</v>
      </c>
      <c r="D932" s="1615" t="s">
        <v>8</v>
      </c>
      <c r="E932" s="1608"/>
    </row>
    <row r="933" spans="1:5" ht="30">
      <c r="A933" s="1787"/>
      <c r="B933" s="1617" t="s">
        <v>1297</v>
      </c>
      <c r="C933" s="1613" t="s">
        <v>1285</v>
      </c>
      <c r="D933" s="1615" t="s">
        <v>8</v>
      </c>
      <c r="E933" s="1608"/>
    </row>
    <row r="934" spans="1:5" ht="30">
      <c r="A934" s="1787"/>
      <c r="B934" s="1617" t="s">
        <v>1298</v>
      </c>
      <c r="C934" s="1613" t="s">
        <v>1299</v>
      </c>
      <c r="D934" s="1615" t="s">
        <v>8</v>
      </c>
      <c r="E934" s="1608"/>
    </row>
    <row r="935" spans="1:5" ht="30">
      <c r="A935" s="1787">
        <v>9</v>
      </c>
      <c r="B935" s="1680" t="s">
        <v>1286</v>
      </c>
      <c r="C935" s="1607"/>
      <c r="D935" s="1608"/>
      <c r="E935" s="1608"/>
    </row>
    <row r="936" spans="1:5" ht="30">
      <c r="A936" s="1787"/>
      <c r="B936" s="1617" t="s">
        <v>1300</v>
      </c>
      <c r="C936" s="1613" t="s">
        <v>1287</v>
      </c>
      <c r="D936" s="1615" t="s">
        <v>8</v>
      </c>
      <c r="E936" s="1608"/>
    </row>
    <row r="937" spans="1:5" ht="30">
      <c r="A937" s="1787"/>
      <c r="B937" s="1617" t="s">
        <v>1301</v>
      </c>
      <c r="C937" s="1613" t="s">
        <v>1288</v>
      </c>
      <c r="D937" s="1615" t="s">
        <v>8</v>
      </c>
      <c r="E937" s="1608"/>
    </row>
    <row r="938" spans="1:5">
      <c r="A938" s="1787"/>
      <c r="B938" s="1617" t="s">
        <v>1302</v>
      </c>
      <c r="C938" s="1613" t="s">
        <v>1303</v>
      </c>
      <c r="D938" s="1615" t="s">
        <v>8</v>
      </c>
      <c r="E938" s="1608"/>
    </row>
    <row r="939" spans="1:5" ht="30">
      <c r="A939" s="1787"/>
      <c r="B939" s="1617" t="s">
        <v>1304</v>
      </c>
      <c r="C939" s="1613" t="s">
        <v>1305</v>
      </c>
      <c r="D939" s="1615" t="s">
        <v>8</v>
      </c>
      <c r="E939" s="1608"/>
    </row>
    <row r="940" spans="1:5">
      <c r="A940" s="2186" t="s">
        <v>0</v>
      </c>
      <c r="B940" s="2187" t="s">
        <v>1</v>
      </c>
      <c r="C940" s="2187" t="s">
        <v>2</v>
      </c>
      <c r="D940" s="2188" t="s">
        <v>605</v>
      </c>
      <c r="E940" s="2188"/>
    </row>
    <row r="941" spans="1:5" ht="30">
      <c r="A941" s="2186"/>
      <c r="B941" s="2187"/>
      <c r="C941" s="2187"/>
      <c r="D941" s="1688" t="s">
        <v>3</v>
      </c>
      <c r="E941" s="1689" t="s">
        <v>4</v>
      </c>
    </row>
    <row r="942" spans="1:5">
      <c r="A942" s="1881">
        <v>1</v>
      </c>
      <c r="B942" s="1875">
        <v>2</v>
      </c>
      <c r="C942" s="1738">
        <v>3</v>
      </c>
      <c r="D942" s="1738">
        <v>4</v>
      </c>
      <c r="E942" s="1738">
        <v>5</v>
      </c>
    </row>
    <row r="943" spans="1:5">
      <c r="A943" s="1872" t="s">
        <v>3555</v>
      </c>
      <c r="B943" s="1848"/>
      <c r="C943" s="1691"/>
      <c r="D943" s="1692"/>
      <c r="E943" s="1692"/>
    </row>
    <row r="944" spans="1:5" ht="45">
      <c r="A944" s="1658">
        <v>6</v>
      </c>
      <c r="B944" s="1675" t="s">
        <v>4345</v>
      </c>
      <c r="C944" s="1675" t="s">
        <v>4346</v>
      </c>
      <c r="D944" s="1658"/>
      <c r="E944" s="1658" t="s">
        <v>4347</v>
      </c>
    </row>
    <row r="945" spans="1:5" ht="30">
      <c r="A945" s="1783"/>
      <c r="B945" s="1617" t="s">
        <v>4348</v>
      </c>
      <c r="C945" s="1793" t="s">
        <v>4349</v>
      </c>
      <c r="D945" s="1783" t="s">
        <v>4350</v>
      </c>
      <c r="E945" s="1783" t="s">
        <v>4347</v>
      </c>
    </row>
    <row r="946" spans="1:5" ht="30">
      <c r="A946" s="1783"/>
      <c r="B946" s="1617" t="s">
        <v>4351</v>
      </c>
      <c r="C946" s="1793" t="s">
        <v>4352</v>
      </c>
      <c r="D946" s="1783" t="s">
        <v>4353</v>
      </c>
      <c r="E946" s="1783" t="s">
        <v>4243</v>
      </c>
    </row>
    <row r="947" spans="1:5">
      <c r="A947" s="1783"/>
      <c r="B947" s="1617" t="s">
        <v>4354</v>
      </c>
      <c r="C947" s="1793" t="s">
        <v>4355</v>
      </c>
      <c r="D947" s="1783" t="s">
        <v>39</v>
      </c>
      <c r="E947" s="1783" t="s">
        <v>4356</v>
      </c>
    </row>
    <row r="948" spans="1:5" ht="30">
      <c r="A948" s="1783"/>
      <c r="B948" s="1617" t="s">
        <v>4357</v>
      </c>
      <c r="C948" s="1793" t="s">
        <v>4358</v>
      </c>
      <c r="D948" s="1783" t="s">
        <v>4353</v>
      </c>
      <c r="E948" s="1783" t="s">
        <v>1477</v>
      </c>
    </row>
    <row r="949" spans="1:5" ht="30">
      <c r="A949" s="1783"/>
      <c r="B949" s="1617" t="s">
        <v>4359</v>
      </c>
      <c r="C949" s="1793" t="s">
        <v>4360</v>
      </c>
      <c r="D949" s="1783" t="s">
        <v>4361</v>
      </c>
      <c r="E949" s="1783" t="s">
        <v>4362</v>
      </c>
    </row>
    <row r="950" spans="1:5" ht="30">
      <c r="A950" s="1783"/>
      <c r="B950" s="1617" t="s">
        <v>4364</v>
      </c>
      <c r="C950" s="1793" t="s">
        <v>4365</v>
      </c>
      <c r="D950" s="1783" t="s">
        <v>554</v>
      </c>
      <c r="E950" s="1783" t="s">
        <v>4366</v>
      </c>
    </row>
    <row r="951" spans="1:5">
      <c r="A951" s="1658">
        <v>7</v>
      </c>
      <c r="B951" s="1748" t="s">
        <v>4368</v>
      </c>
      <c r="C951" s="1748" t="s">
        <v>4369</v>
      </c>
      <c r="D951" s="1771"/>
      <c r="E951" s="1771" t="s">
        <v>4370</v>
      </c>
    </row>
    <row r="952" spans="1:5" ht="45">
      <c r="A952" s="1783"/>
      <c r="B952" s="1622" t="s">
        <v>4372</v>
      </c>
      <c r="C952" s="1793" t="s">
        <v>4373</v>
      </c>
      <c r="D952" s="1783" t="s">
        <v>4374</v>
      </c>
      <c r="E952" s="1783" t="s">
        <v>4375</v>
      </c>
    </row>
    <row r="953" spans="1:5" ht="30">
      <c r="A953" s="1783"/>
      <c r="B953" s="1617" t="s">
        <v>4376</v>
      </c>
      <c r="C953" s="1671" t="s">
        <v>4377</v>
      </c>
      <c r="D953" s="1615" t="s">
        <v>8</v>
      </c>
      <c r="E953" s="1615">
        <v>335</v>
      </c>
    </row>
    <row r="954" spans="1:5" ht="30">
      <c r="A954" s="1783"/>
      <c r="B954" s="1617" t="s">
        <v>4378</v>
      </c>
      <c r="C954" s="1671" t="s">
        <v>4379</v>
      </c>
      <c r="D954" s="1615" t="s">
        <v>8</v>
      </c>
      <c r="E954" s="1615" t="s">
        <v>4380</v>
      </c>
    </row>
    <row r="955" spans="1:5" ht="30">
      <c r="A955" s="1658">
        <v>8</v>
      </c>
      <c r="B955" s="1748" t="s">
        <v>4381</v>
      </c>
      <c r="C955" s="1748" t="s">
        <v>4382</v>
      </c>
      <c r="D955" s="1771"/>
      <c r="E955" s="1771" t="s">
        <v>4383</v>
      </c>
    </row>
    <row r="956" spans="1:5" ht="45">
      <c r="A956" s="1783"/>
      <c r="B956" s="1617" t="s">
        <v>4385</v>
      </c>
      <c r="C956" s="1671" t="s">
        <v>4386</v>
      </c>
      <c r="D956" s="1615" t="s">
        <v>4387</v>
      </c>
      <c r="E956" s="1663">
        <v>0.4</v>
      </c>
    </row>
    <row r="957" spans="1:5">
      <c r="A957" s="1783"/>
      <c r="B957" s="1617" t="s">
        <v>4388</v>
      </c>
      <c r="C957" s="1671" t="s">
        <v>4389</v>
      </c>
      <c r="D957" s="1615" t="s">
        <v>39</v>
      </c>
      <c r="E957" s="1615" t="s">
        <v>4390</v>
      </c>
    </row>
    <row r="958" spans="1:5">
      <c r="A958" s="1783"/>
      <c r="B958" s="1617" t="s">
        <v>4392</v>
      </c>
      <c r="C958" s="1671" t="s">
        <v>4393</v>
      </c>
      <c r="D958" s="1615" t="s">
        <v>4394</v>
      </c>
      <c r="E958" s="1615" t="s">
        <v>4395</v>
      </c>
    </row>
    <row r="959" spans="1:5" ht="30">
      <c r="A959" s="1783"/>
      <c r="B959" s="1622" t="s">
        <v>4397</v>
      </c>
      <c r="C959" s="1671" t="s">
        <v>4398</v>
      </c>
      <c r="D959" s="1615" t="s">
        <v>4387</v>
      </c>
      <c r="E959" s="1663">
        <v>0.3</v>
      </c>
    </row>
    <row r="960" spans="1:5">
      <c r="A960" s="1783"/>
      <c r="B960" s="1617" t="s">
        <v>4399</v>
      </c>
      <c r="C960" s="1671" t="s">
        <v>4400</v>
      </c>
      <c r="D960" s="1615" t="s">
        <v>4394</v>
      </c>
      <c r="E960" s="1615" t="s">
        <v>1212</v>
      </c>
    </row>
    <row r="961" spans="1:5" ht="30">
      <c r="A961" s="1783"/>
      <c r="B961" s="1617" t="s">
        <v>4401</v>
      </c>
      <c r="C961" s="1671" t="s">
        <v>4402</v>
      </c>
      <c r="D961" s="1615" t="s">
        <v>4403</v>
      </c>
      <c r="E961" s="1663">
        <v>0.2</v>
      </c>
    </row>
    <row r="962" spans="1:5" ht="30">
      <c r="A962" s="1658">
        <v>9</v>
      </c>
      <c r="B962" s="1629" t="s">
        <v>4404</v>
      </c>
      <c r="C962" s="1748" t="s">
        <v>4405</v>
      </c>
      <c r="D962" s="1771"/>
      <c r="E962" s="1771" t="s">
        <v>4406</v>
      </c>
    </row>
    <row r="963" spans="1:5" ht="30">
      <c r="A963" s="1783"/>
      <c r="B963" s="1617" t="s">
        <v>4408</v>
      </c>
      <c r="C963" s="1671" t="s">
        <v>4409</v>
      </c>
      <c r="D963" s="1615" t="s">
        <v>4410</v>
      </c>
      <c r="E963" s="1615" t="s">
        <v>4411</v>
      </c>
    </row>
    <row r="964" spans="1:5" ht="30">
      <c r="A964" s="1783"/>
      <c r="B964" s="1617" t="s">
        <v>4413</v>
      </c>
      <c r="C964" s="1671" t="s">
        <v>4414</v>
      </c>
      <c r="D964" s="1615" t="s">
        <v>39</v>
      </c>
      <c r="E964" s="1615" t="s">
        <v>1477</v>
      </c>
    </row>
    <row r="965" spans="1:5">
      <c r="A965" s="1783"/>
      <c r="B965" s="1617" t="s">
        <v>4415</v>
      </c>
      <c r="C965" s="1671" t="s">
        <v>4416</v>
      </c>
      <c r="D965" s="1615" t="s">
        <v>39</v>
      </c>
      <c r="E965" s="1615" t="s">
        <v>4417</v>
      </c>
    </row>
    <row r="966" spans="1:5">
      <c r="A966" s="1783"/>
      <c r="B966" s="1617" t="s">
        <v>4419</v>
      </c>
      <c r="C966" s="1671" t="s">
        <v>4420</v>
      </c>
      <c r="D966" s="1615" t="s">
        <v>3583</v>
      </c>
      <c r="E966" s="1615" t="s">
        <v>4421</v>
      </c>
    </row>
    <row r="967" spans="1:5" ht="30">
      <c r="A967" s="1783"/>
      <c r="B967" s="1617" t="s">
        <v>4423</v>
      </c>
      <c r="C967" s="1671" t="s">
        <v>4424</v>
      </c>
      <c r="D967" s="1615" t="s">
        <v>554</v>
      </c>
      <c r="E967" s="1615" t="s">
        <v>4425</v>
      </c>
    </row>
    <row r="968" spans="1:5" ht="30">
      <c r="A968" s="1783"/>
      <c r="B968" s="1617" t="s">
        <v>4427</v>
      </c>
      <c r="C968" s="1671" t="s">
        <v>4428</v>
      </c>
      <c r="D968" s="1615" t="s">
        <v>3583</v>
      </c>
      <c r="E968" s="1615" t="s">
        <v>4429</v>
      </c>
    </row>
    <row r="969" spans="1:5" ht="45">
      <c r="A969" s="1783"/>
      <c r="B969" s="1622" t="s">
        <v>4430</v>
      </c>
      <c r="C969" s="1671" t="s">
        <v>4431</v>
      </c>
      <c r="D969" s="1615" t="s">
        <v>3583</v>
      </c>
      <c r="E969" s="1615" t="s">
        <v>4432</v>
      </c>
    </row>
    <row r="970" spans="1:5" ht="30">
      <c r="A970" s="1783"/>
      <c r="B970" s="1617" t="s">
        <v>4434</v>
      </c>
      <c r="C970" s="1671" t="s">
        <v>4435</v>
      </c>
      <c r="D970" s="1615" t="s">
        <v>3583</v>
      </c>
      <c r="E970" s="1615" t="s">
        <v>4436</v>
      </c>
    </row>
    <row r="971" spans="1:5">
      <c r="A971" s="2186" t="s">
        <v>0</v>
      </c>
      <c r="B971" s="2187" t="s">
        <v>1</v>
      </c>
      <c r="C971" s="2187" t="s">
        <v>2</v>
      </c>
      <c r="D971" s="2188" t="s">
        <v>605</v>
      </c>
      <c r="E971" s="2188"/>
    </row>
    <row r="972" spans="1:5" ht="30">
      <c r="A972" s="2186"/>
      <c r="B972" s="2187"/>
      <c r="C972" s="2187"/>
      <c r="D972" s="1688" t="s">
        <v>3</v>
      </c>
      <c r="E972" s="1689" t="s">
        <v>4</v>
      </c>
    </row>
    <row r="973" spans="1:5">
      <c r="A973" s="1881">
        <v>1</v>
      </c>
      <c r="B973" s="1875">
        <v>2</v>
      </c>
      <c r="C973" s="1738">
        <v>3</v>
      </c>
      <c r="D973" s="1738">
        <v>4</v>
      </c>
      <c r="E973" s="1738">
        <v>5</v>
      </c>
    </row>
    <row r="974" spans="1:5">
      <c r="A974" s="1872" t="s">
        <v>3702</v>
      </c>
      <c r="B974" s="1848"/>
      <c r="C974" s="1691"/>
      <c r="D974" s="1692"/>
      <c r="E974" s="1692"/>
    </row>
    <row r="975" spans="1:5" ht="30">
      <c r="A975" s="1658">
        <v>6</v>
      </c>
      <c r="B975" s="1748" t="s">
        <v>3760</v>
      </c>
      <c r="C975" s="1748" t="s">
        <v>3761</v>
      </c>
      <c r="D975" s="1771" t="s">
        <v>3759</v>
      </c>
      <c r="E975" s="1639">
        <v>0.63</v>
      </c>
    </row>
    <row r="976" spans="1:5" ht="45">
      <c r="A976" s="1783"/>
      <c r="B976" s="1622" t="s">
        <v>3762</v>
      </c>
      <c r="C976" s="1671" t="s">
        <v>3763</v>
      </c>
      <c r="D976" s="1783" t="s">
        <v>3759</v>
      </c>
      <c r="E976" s="1615">
        <v>320</v>
      </c>
    </row>
    <row r="977" spans="1:5" ht="30">
      <c r="A977" s="1783"/>
      <c r="B977" s="1617" t="s">
        <v>3764</v>
      </c>
      <c r="C977" s="1671" t="s">
        <v>3765</v>
      </c>
      <c r="D977" s="1615" t="s">
        <v>3759</v>
      </c>
      <c r="E977" s="1615">
        <v>21</v>
      </c>
    </row>
    <row r="978" spans="1:5" ht="30">
      <c r="A978" s="1783"/>
      <c r="B978" s="1617"/>
      <c r="C978" s="1671" t="s">
        <v>3766</v>
      </c>
      <c r="D978" s="1615" t="s">
        <v>8</v>
      </c>
      <c r="E978" s="1615">
        <v>12</v>
      </c>
    </row>
    <row r="979" spans="1:5" ht="30">
      <c r="A979" s="1783"/>
      <c r="B979" s="1622" t="s">
        <v>3767</v>
      </c>
      <c r="C979" s="1671" t="s">
        <v>3768</v>
      </c>
      <c r="D979" s="1615" t="s">
        <v>3759</v>
      </c>
      <c r="E979" s="1615">
        <v>11</v>
      </c>
    </row>
    <row r="980" spans="1:5" ht="30">
      <c r="A980" s="1783"/>
      <c r="B980" s="1617" t="s">
        <v>3769</v>
      </c>
      <c r="C980" s="1671" t="s">
        <v>3770</v>
      </c>
      <c r="D980" s="1615" t="s">
        <v>8</v>
      </c>
      <c r="E980" s="1615">
        <v>1</v>
      </c>
    </row>
    <row r="981" spans="1:5" ht="30">
      <c r="A981" s="1783"/>
      <c r="B981" s="1617"/>
      <c r="C981" s="1671" t="s">
        <v>3766</v>
      </c>
      <c r="D981" s="1615" t="s">
        <v>8</v>
      </c>
      <c r="E981" s="1615">
        <v>12</v>
      </c>
    </row>
    <row r="982" spans="1:5" ht="30">
      <c r="A982" s="1783"/>
      <c r="B982" s="1622" t="s">
        <v>3771</v>
      </c>
      <c r="C982" s="1671" t="s">
        <v>3772</v>
      </c>
      <c r="D982" s="1615" t="s">
        <v>8</v>
      </c>
      <c r="E982" s="1615">
        <v>1</v>
      </c>
    </row>
    <row r="983" spans="1:5" ht="30">
      <c r="A983" s="1783"/>
      <c r="B983" s="1617"/>
      <c r="C983" s="1671" t="s">
        <v>3766</v>
      </c>
      <c r="D983" s="1615" t="s">
        <v>8</v>
      </c>
      <c r="E983" s="1615">
        <v>12</v>
      </c>
    </row>
    <row r="984" spans="1:5" ht="45">
      <c r="A984" s="1658">
        <v>7</v>
      </c>
      <c r="B984" s="1675" t="s">
        <v>3773</v>
      </c>
      <c r="C984" s="1748" t="s">
        <v>3774</v>
      </c>
      <c r="D984" s="1771" t="s">
        <v>8</v>
      </c>
      <c r="E984" s="1771">
        <v>1.5</v>
      </c>
    </row>
    <row r="985" spans="1:5" ht="90">
      <c r="A985" s="1783"/>
      <c r="B985" s="1622" t="s">
        <v>3775</v>
      </c>
      <c r="C985" s="1793" t="s">
        <v>3776</v>
      </c>
      <c r="D985" s="1783" t="s">
        <v>3759</v>
      </c>
      <c r="E985" s="1783">
        <v>11</v>
      </c>
    </row>
    <row r="986" spans="1:5" ht="30">
      <c r="A986" s="1783"/>
      <c r="B986" s="1617"/>
      <c r="C986" s="1671" t="s">
        <v>3777</v>
      </c>
      <c r="D986" s="1783" t="s">
        <v>3759</v>
      </c>
      <c r="E986" s="1783">
        <v>11</v>
      </c>
    </row>
    <row r="987" spans="1:5" ht="45">
      <c r="A987" s="1783"/>
      <c r="B987" s="1617" t="s">
        <v>3778</v>
      </c>
      <c r="C987" s="1671" t="s">
        <v>3779</v>
      </c>
      <c r="D987" s="1615" t="s">
        <v>8</v>
      </c>
      <c r="E987" s="1615">
        <v>1</v>
      </c>
    </row>
    <row r="988" spans="1:5" ht="30">
      <c r="A988" s="1658">
        <v>8</v>
      </c>
      <c r="B988" s="1614" t="s">
        <v>3780</v>
      </c>
      <c r="C988" s="1748" t="s">
        <v>3781</v>
      </c>
      <c r="D988" s="1771" t="s">
        <v>8</v>
      </c>
      <c r="E988" s="1656">
        <v>0</v>
      </c>
    </row>
    <row r="989" spans="1:5">
      <c r="A989" s="1783"/>
      <c r="B989" s="1623"/>
      <c r="C989" s="1748" t="s">
        <v>3782</v>
      </c>
      <c r="D989" s="1771" t="s">
        <v>8</v>
      </c>
      <c r="E989" s="1771">
        <v>1.2</v>
      </c>
    </row>
    <row r="990" spans="1:5">
      <c r="A990" s="1783"/>
      <c r="B990" s="1623"/>
      <c r="C990" s="1748" t="s">
        <v>3783</v>
      </c>
      <c r="D990" s="1771" t="s">
        <v>8</v>
      </c>
      <c r="E990" s="1771">
        <v>1.4</v>
      </c>
    </row>
    <row r="991" spans="1:5">
      <c r="A991" s="1658"/>
      <c r="B991" s="1748"/>
      <c r="C991" s="1748" t="s">
        <v>3784</v>
      </c>
      <c r="D991" s="1771" t="s">
        <v>8</v>
      </c>
      <c r="E991" s="1771">
        <v>0</v>
      </c>
    </row>
    <row r="992" spans="1:5">
      <c r="A992" s="1783"/>
      <c r="B992" s="1623"/>
      <c r="C992" s="1748" t="s">
        <v>3785</v>
      </c>
      <c r="D992" s="1771" t="s">
        <v>8</v>
      </c>
      <c r="E992" s="1771">
        <v>51.38</v>
      </c>
    </row>
    <row r="993" spans="1:5">
      <c r="A993" s="1783"/>
      <c r="B993" s="1623"/>
      <c r="C993" s="1748" t="s">
        <v>3786</v>
      </c>
      <c r="D993" s="1771" t="s">
        <v>8</v>
      </c>
      <c r="E993" s="1771">
        <v>62.98</v>
      </c>
    </row>
    <row r="994" spans="1:5">
      <c r="A994" s="1783"/>
      <c r="B994" s="1623"/>
      <c r="C994" s="1748" t="s">
        <v>3787</v>
      </c>
      <c r="D994" s="1771" t="s">
        <v>8</v>
      </c>
      <c r="E994" s="1771">
        <v>14.44</v>
      </c>
    </row>
    <row r="995" spans="1:5" ht="75">
      <c r="A995" s="1783"/>
      <c r="B995" s="1622" t="s">
        <v>3788</v>
      </c>
      <c r="C995" s="1793" t="s">
        <v>3789</v>
      </c>
      <c r="D995" s="1783" t="s">
        <v>3759</v>
      </c>
      <c r="E995" s="1783">
        <v>11</v>
      </c>
    </row>
    <row r="996" spans="1:5" ht="30">
      <c r="A996" s="1783"/>
      <c r="B996" s="1622" t="s">
        <v>3790</v>
      </c>
      <c r="C996" s="1793" t="s">
        <v>3791</v>
      </c>
      <c r="D996" s="1783" t="s">
        <v>3759</v>
      </c>
      <c r="E996" s="1615">
        <v>20</v>
      </c>
    </row>
    <row r="997" spans="1:5" ht="30">
      <c r="A997" s="1783"/>
      <c r="B997" s="1617"/>
      <c r="C997" s="1793" t="s">
        <v>3792</v>
      </c>
      <c r="D997" s="1783" t="s">
        <v>3759</v>
      </c>
      <c r="E997" s="1615">
        <v>1</v>
      </c>
    </row>
    <row r="998" spans="1:5" ht="30">
      <c r="A998" s="1783"/>
      <c r="B998" s="1617"/>
      <c r="C998" s="1793" t="s">
        <v>3793</v>
      </c>
      <c r="D998" s="1783" t="s">
        <v>3759</v>
      </c>
      <c r="E998" s="1615">
        <v>1</v>
      </c>
    </row>
    <row r="999" spans="1:5" ht="45">
      <c r="A999" s="1783"/>
      <c r="B999" s="1617"/>
      <c r="C999" s="1793" t="s">
        <v>3794</v>
      </c>
      <c r="D999" s="1783" t="s">
        <v>3759</v>
      </c>
      <c r="E999" s="1615">
        <v>2</v>
      </c>
    </row>
    <row r="1000" spans="1:5" ht="45">
      <c r="A1000" s="1783"/>
      <c r="B1000" s="1622" t="s">
        <v>3795</v>
      </c>
      <c r="C1000" s="1793" t="s">
        <v>3796</v>
      </c>
      <c r="D1000" s="1783" t="s">
        <v>3759</v>
      </c>
      <c r="E1000" s="1615">
        <v>11</v>
      </c>
    </row>
    <row r="1001" spans="1:5" ht="45">
      <c r="A1001" s="1783"/>
      <c r="B1001" s="1617"/>
      <c r="C1001" s="1793" t="s">
        <v>3797</v>
      </c>
      <c r="D1001" s="1783" t="s">
        <v>3759</v>
      </c>
      <c r="E1001" s="1615">
        <v>8</v>
      </c>
    </row>
    <row r="1002" spans="1:5" ht="30">
      <c r="A1002" s="1783"/>
      <c r="B1002" s="1617"/>
      <c r="C1002" s="1793" t="s">
        <v>3798</v>
      </c>
      <c r="D1002" s="1783" t="s">
        <v>3759</v>
      </c>
      <c r="E1002" s="1615">
        <v>25</v>
      </c>
    </row>
    <row r="1003" spans="1:5" ht="30">
      <c r="A1003" s="1783"/>
      <c r="B1003" s="1617"/>
      <c r="C1003" s="1793" t="s">
        <v>3799</v>
      </c>
      <c r="D1003" s="1783" t="s">
        <v>3759</v>
      </c>
      <c r="E1003" s="1615">
        <v>50</v>
      </c>
    </row>
    <row r="1004" spans="1:5" ht="30">
      <c r="A1004" s="1783"/>
      <c r="B1004" s="1617"/>
      <c r="C1004" s="1793" t="s">
        <v>3800</v>
      </c>
      <c r="D1004" s="1783" t="s">
        <v>3759</v>
      </c>
      <c r="E1004" s="1615">
        <v>12</v>
      </c>
    </row>
    <row r="1005" spans="1:5" ht="45">
      <c r="A1005" s="1783"/>
      <c r="B1005" s="1622" t="s">
        <v>3801</v>
      </c>
      <c r="C1005" s="1793" t="s">
        <v>3802</v>
      </c>
      <c r="D1005" s="1783" t="s">
        <v>3759</v>
      </c>
      <c r="E1005" s="1783">
        <v>11</v>
      </c>
    </row>
    <row r="1006" spans="1:5">
      <c r="A1006" s="1783"/>
      <c r="B1006" s="1617"/>
      <c r="C1006" s="1793" t="s">
        <v>3803</v>
      </c>
      <c r="D1006" s="1783" t="s">
        <v>3804</v>
      </c>
      <c r="E1006" s="1783">
        <v>3</v>
      </c>
    </row>
    <row r="1007" spans="1:5">
      <c r="A1007" s="1783"/>
      <c r="B1007" s="1617"/>
      <c r="C1007" s="1793" t="s">
        <v>3805</v>
      </c>
      <c r="D1007" s="1783" t="s">
        <v>3759</v>
      </c>
      <c r="E1007" s="1783">
        <v>1000</v>
      </c>
    </row>
    <row r="1008" spans="1:5">
      <c r="A1008" s="1783"/>
      <c r="B1008" s="1617"/>
      <c r="C1008" s="1793" t="s">
        <v>3806</v>
      </c>
      <c r="D1008" s="1783" t="s">
        <v>3759</v>
      </c>
      <c r="E1008" s="1783">
        <v>1000</v>
      </c>
    </row>
    <row r="1009" spans="1:5" ht="45">
      <c r="A1009" s="1658"/>
      <c r="B1009" s="1792"/>
      <c r="C1009" s="1793" t="s">
        <v>3807</v>
      </c>
      <c r="D1009" s="1783" t="s">
        <v>3759</v>
      </c>
      <c r="E1009" s="1783">
        <v>1</v>
      </c>
    </row>
    <row r="1010" spans="1:5" ht="30">
      <c r="A1010" s="1783"/>
      <c r="B1010" s="1617"/>
      <c r="C1010" s="1793" t="s">
        <v>3808</v>
      </c>
      <c r="D1010" s="1783" t="s">
        <v>3759</v>
      </c>
      <c r="E1010" s="1783">
        <v>12</v>
      </c>
    </row>
    <row r="1011" spans="1:5" ht="30">
      <c r="A1011" s="1658">
        <v>9</v>
      </c>
      <c r="B1011" s="1614" t="s">
        <v>3809</v>
      </c>
      <c r="C1011" s="1675" t="s">
        <v>3810</v>
      </c>
      <c r="D1011" s="1658"/>
      <c r="E1011" s="1658"/>
    </row>
    <row r="1012" spans="1:5">
      <c r="A1012" s="1658"/>
      <c r="B1012" s="1629"/>
      <c r="C1012" s="1748" t="s">
        <v>3785</v>
      </c>
      <c r="D1012" s="1771" t="s">
        <v>8</v>
      </c>
      <c r="E1012" s="1771">
        <v>918.44899999999996</v>
      </c>
    </row>
    <row r="1013" spans="1:5">
      <c r="A1013" s="1658"/>
      <c r="B1013" s="1629"/>
      <c r="C1013" s="1748" t="s">
        <v>3786</v>
      </c>
      <c r="D1013" s="1771" t="s">
        <v>8</v>
      </c>
      <c r="E1013" s="1771">
        <v>138.85300000000001</v>
      </c>
    </row>
    <row r="1014" spans="1:5">
      <c r="A1014" s="1658"/>
      <c r="B1014" s="1629"/>
      <c r="C1014" s="1748" t="s">
        <v>3787</v>
      </c>
      <c r="D1014" s="1771" t="s">
        <v>8</v>
      </c>
      <c r="E1014" s="1771">
        <v>16.754999999999999</v>
      </c>
    </row>
    <row r="1015" spans="1:5" ht="30">
      <c r="A1015" s="1658"/>
      <c r="B1015" s="1629"/>
      <c r="C1015" s="1748" t="s">
        <v>3811</v>
      </c>
      <c r="D1015" s="1771" t="s">
        <v>8</v>
      </c>
      <c r="E1015" s="1771"/>
    </row>
    <row r="1016" spans="1:5">
      <c r="A1016" s="1658"/>
      <c r="B1016" s="1629"/>
      <c r="C1016" s="1748" t="s">
        <v>3812</v>
      </c>
      <c r="D1016" s="1771" t="s">
        <v>8</v>
      </c>
      <c r="E1016" s="1771">
        <v>2</v>
      </c>
    </row>
    <row r="1017" spans="1:5">
      <c r="A1017" s="1658"/>
      <c r="B1017" s="1629"/>
      <c r="C1017" s="1748" t="s">
        <v>3813</v>
      </c>
      <c r="D1017" s="1771" t="s">
        <v>8</v>
      </c>
      <c r="E1017" s="1771">
        <v>1.5</v>
      </c>
    </row>
    <row r="1018" spans="1:5">
      <c r="A1018" s="1658"/>
      <c r="B1018" s="1629"/>
      <c r="C1018" s="1748" t="s">
        <v>3814</v>
      </c>
      <c r="D1018" s="1771" t="s">
        <v>8</v>
      </c>
      <c r="E1018" s="1771">
        <v>2</v>
      </c>
    </row>
    <row r="1019" spans="1:5">
      <c r="A1019" s="1658"/>
      <c r="B1019" s="1629"/>
      <c r="C1019" s="1748" t="s">
        <v>3815</v>
      </c>
      <c r="D1019" s="1771" t="s">
        <v>8</v>
      </c>
      <c r="E1019" s="1771">
        <v>2</v>
      </c>
    </row>
    <row r="1020" spans="1:5" ht="45">
      <c r="A1020" s="1658"/>
      <c r="B1020" s="1629"/>
      <c r="C1020" s="1748" t="s">
        <v>3816</v>
      </c>
      <c r="D1020" s="1771" t="s">
        <v>8</v>
      </c>
      <c r="E1020" s="1771">
        <v>3</v>
      </c>
    </row>
    <row r="1021" spans="1:5" ht="45">
      <c r="A1021" s="1658"/>
      <c r="B1021" s="1629"/>
      <c r="C1021" s="1748" t="s">
        <v>3817</v>
      </c>
      <c r="D1021" s="1771" t="s">
        <v>8</v>
      </c>
      <c r="E1021" s="1771">
        <v>0.5</v>
      </c>
    </row>
    <row r="1022" spans="1:5" ht="45">
      <c r="A1022" s="1658"/>
      <c r="B1022" s="1629"/>
      <c r="C1022" s="1748" t="s">
        <v>3818</v>
      </c>
      <c r="D1022" s="1771" t="s">
        <v>8</v>
      </c>
      <c r="E1022" s="1771">
        <v>4</v>
      </c>
    </row>
    <row r="1023" spans="1:5" ht="30">
      <c r="A1023" s="1658"/>
      <c r="B1023" s="1629"/>
      <c r="C1023" s="1748" t="s">
        <v>3819</v>
      </c>
      <c r="D1023" s="1771" t="s">
        <v>8</v>
      </c>
      <c r="E1023" s="1771">
        <v>0.5</v>
      </c>
    </row>
    <row r="1024" spans="1:5" ht="30">
      <c r="A1024" s="1658"/>
      <c r="B1024" s="1629"/>
      <c r="C1024" s="1748" t="s">
        <v>3820</v>
      </c>
      <c r="D1024" s="1771" t="s">
        <v>8</v>
      </c>
      <c r="E1024" s="1771">
        <v>4</v>
      </c>
    </row>
    <row r="1025" spans="1:5" ht="45">
      <c r="A1025" s="1658"/>
      <c r="B1025" s="1629"/>
      <c r="C1025" s="1748" t="s">
        <v>3821</v>
      </c>
      <c r="D1025" s="1771" t="s">
        <v>8</v>
      </c>
      <c r="E1025" s="1771">
        <v>3110.4</v>
      </c>
    </row>
    <row r="1026" spans="1:5" ht="30">
      <c r="A1026" s="1658"/>
      <c r="B1026" s="1629"/>
      <c r="C1026" s="1748" t="s">
        <v>3822</v>
      </c>
      <c r="D1026" s="1771" t="s">
        <v>8</v>
      </c>
      <c r="E1026" s="1662">
        <v>117128000</v>
      </c>
    </row>
    <row r="1027" spans="1:5" ht="30">
      <c r="A1027" s="1658"/>
      <c r="B1027" s="1629"/>
      <c r="C1027" s="1748" t="s">
        <v>3823</v>
      </c>
      <c r="D1027" s="1771" t="s">
        <v>8</v>
      </c>
      <c r="E1027" s="1771">
        <v>5</v>
      </c>
    </row>
    <row r="1028" spans="1:5" ht="30">
      <c r="A1028" s="1783"/>
      <c r="B1028" s="1622" t="s">
        <v>3824</v>
      </c>
      <c r="C1028" s="1793" t="s">
        <v>3825</v>
      </c>
      <c r="D1028" s="1783" t="s">
        <v>3759</v>
      </c>
      <c r="E1028" s="1783">
        <v>7500</v>
      </c>
    </row>
    <row r="1029" spans="1:5" ht="45">
      <c r="A1029" s="1783"/>
      <c r="B1029" s="1622"/>
      <c r="C1029" s="1793" t="s">
        <v>3826</v>
      </c>
      <c r="D1029" s="1783" t="s">
        <v>3759</v>
      </c>
      <c r="E1029" s="1783">
        <v>12</v>
      </c>
    </row>
    <row r="1030" spans="1:5">
      <c r="A1030" s="1783"/>
      <c r="B1030" s="1622"/>
      <c r="C1030" s="1793" t="s">
        <v>3827</v>
      </c>
      <c r="D1030" s="1783" t="s">
        <v>3759</v>
      </c>
      <c r="E1030" s="1783">
        <v>850</v>
      </c>
    </row>
    <row r="1031" spans="1:5">
      <c r="A1031" s="1783"/>
      <c r="B1031" s="1622"/>
      <c r="C1031" s="1793" t="s">
        <v>3828</v>
      </c>
      <c r="D1031" s="1783" t="s">
        <v>3759</v>
      </c>
      <c r="E1031" s="1783">
        <v>1250</v>
      </c>
    </row>
    <row r="1032" spans="1:5" ht="45">
      <c r="A1032" s="1783"/>
      <c r="B1032" s="1622"/>
      <c r="C1032" s="1793" t="s">
        <v>3829</v>
      </c>
      <c r="D1032" s="1783" t="s">
        <v>3759</v>
      </c>
      <c r="E1032" s="1783">
        <v>1</v>
      </c>
    </row>
    <row r="1033" spans="1:5" ht="30">
      <c r="A1033" s="1783"/>
      <c r="B1033" s="1622"/>
      <c r="C1033" s="1793" t="s">
        <v>3825</v>
      </c>
      <c r="D1033" s="1783" t="s">
        <v>3759</v>
      </c>
      <c r="E1033" s="1783">
        <v>350</v>
      </c>
    </row>
    <row r="1034" spans="1:5">
      <c r="A1034" s="1783"/>
      <c r="B1034" s="1617" t="s">
        <v>3830</v>
      </c>
      <c r="C1034" s="1793" t="s">
        <v>3831</v>
      </c>
      <c r="D1034" s="1783" t="s">
        <v>3759</v>
      </c>
      <c r="E1034" s="1783">
        <v>7500</v>
      </c>
    </row>
    <row r="1035" spans="1:5" ht="45">
      <c r="A1035" s="1783"/>
      <c r="B1035" s="1617"/>
      <c r="C1035" s="1793" t="s">
        <v>3832</v>
      </c>
      <c r="D1035" s="1783" t="s">
        <v>3759</v>
      </c>
      <c r="E1035" s="1783">
        <v>12</v>
      </c>
    </row>
    <row r="1036" spans="1:5" ht="30">
      <c r="A1036" s="1783"/>
      <c r="B1036" s="1617"/>
      <c r="C1036" s="1793" t="s">
        <v>3833</v>
      </c>
      <c r="D1036" s="1783" t="s">
        <v>3759</v>
      </c>
      <c r="E1036" s="1783">
        <v>2</v>
      </c>
    </row>
    <row r="1037" spans="1:5">
      <c r="A1037" s="1783"/>
      <c r="B1037" s="1617"/>
      <c r="C1037" s="1793" t="s">
        <v>3831</v>
      </c>
      <c r="D1037" s="1783" t="s">
        <v>3759</v>
      </c>
      <c r="E1037" s="1783">
        <v>750</v>
      </c>
    </row>
    <row r="1038" spans="1:5" ht="75">
      <c r="A1038" s="1783"/>
      <c r="B1038" s="1622" t="s">
        <v>3834</v>
      </c>
      <c r="C1038" s="1793" t="s">
        <v>3835</v>
      </c>
      <c r="D1038" s="1783" t="s">
        <v>3836</v>
      </c>
      <c r="E1038" s="1783" t="s">
        <v>3837</v>
      </c>
    </row>
    <row r="1039" spans="1:5" ht="45">
      <c r="A1039" s="1783"/>
      <c r="B1039" s="1617"/>
      <c r="C1039" s="1793" t="s">
        <v>3838</v>
      </c>
      <c r="D1039" s="1783" t="s">
        <v>3759</v>
      </c>
      <c r="E1039" s="1783">
        <v>12</v>
      </c>
    </row>
    <row r="1040" spans="1:5" ht="45">
      <c r="A1040" s="1783"/>
      <c r="B1040" s="1622" t="s">
        <v>3839</v>
      </c>
      <c r="C1040" s="1793" t="s">
        <v>3840</v>
      </c>
      <c r="D1040" s="1783" t="s">
        <v>3759</v>
      </c>
      <c r="E1040" s="1783">
        <v>5</v>
      </c>
    </row>
    <row r="1041" spans="1:5" ht="30">
      <c r="A1041" s="1783"/>
      <c r="B1041" s="1622"/>
      <c r="C1041" s="1793" t="s">
        <v>3841</v>
      </c>
      <c r="D1041" s="1783" t="s">
        <v>3759</v>
      </c>
      <c r="E1041" s="1783">
        <v>11</v>
      </c>
    </row>
    <row r="1042" spans="1:5" ht="45">
      <c r="A1042" s="1783"/>
      <c r="B1042" s="1622"/>
      <c r="C1042" s="1793" t="s">
        <v>3842</v>
      </c>
      <c r="D1042" s="1783" t="s">
        <v>3759</v>
      </c>
      <c r="E1042" s="1783">
        <v>11</v>
      </c>
    </row>
    <row r="1043" spans="1:5" ht="30">
      <c r="A1043" s="1783"/>
      <c r="B1043" s="1622"/>
      <c r="C1043" s="1793" t="s">
        <v>3843</v>
      </c>
      <c r="D1043" s="1783" t="s">
        <v>3759</v>
      </c>
      <c r="E1043" s="1783">
        <v>40</v>
      </c>
    </row>
    <row r="1044" spans="1:5" ht="30">
      <c r="A1044" s="1783"/>
      <c r="B1044" s="1622"/>
      <c r="C1044" s="1793" t="s">
        <v>3844</v>
      </c>
      <c r="D1044" s="1783" t="s">
        <v>3759</v>
      </c>
      <c r="E1044" s="1783">
        <v>2</v>
      </c>
    </row>
    <row r="1045" spans="1:5" ht="75">
      <c r="A1045" s="1783"/>
      <c r="B1045" s="1622" t="s">
        <v>3845</v>
      </c>
      <c r="C1045" s="1793" t="s">
        <v>3846</v>
      </c>
      <c r="D1045" s="1783" t="s">
        <v>3847</v>
      </c>
      <c r="E1045" s="1783">
        <v>10000</v>
      </c>
    </row>
    <row r="1046" spans="1:5" ht="60">
      <c r="A1046" s="1783"/>
      <c r="B1046" s="1622" t="s">
        <v>3848</v>
      </c>
      <c r="C1046" s="1793" t="s">
        <v>3849</v>
      </c>
      <c r="D1046" s="1783" t="s">
        <v>3850</v>
      </c>
      <c r="E1046" s="1783">
        <v>13700</v>
      </c>
    </row>
    <row r="1047" spans="1:5" ht="75">
      <c r="A1047" s="1783"/>
      <c r="B1047" s="1622" t="s">
        <v>3851</v>
      </c>
      <c r="C1047" s="1793" t="s">
        <v>3852</v>
      </c>
      <c r="D1047" s="1783" t="s">
        <v>3853</v>
      </c>
      <c r="E1047" s="1783">
        <v>50000</v>
      </c>
    </row>
    <row r="1048" spans="1:5" ht="45">
      <c r="A1048" s="1783"/>
      <c r="B1048" s="1622" t="s">
        <v>3854</v>
      </c>
      <c r="C1048" s="1793" t="s">
        <v>3855</v>
      </c>
      <c r="D1048" s="1783" t="s">
        <v>3759</v>
      </c>
      <c r="E1048" s="1783">
        <v>21.057454079999999</v>
      </c>
    </row>
    <row r="1049" spans="1:5" ht="30">
      <c r="A1049" s="1783"/>
      <c r="B1049" s="1622" t="s">
        <v>3856</v>
      </c>
      <c r="C1049" s="1793" t="s">
        <v>3857</v>
      </c>
      <c r="D1049" s="1783" t="s">
        <v>3858</v>
      </c>
      <c r="E1049" s="1783">
        <v>5</v>
      </c>
    </row>
    <row r="1050" spans="1:5" ht="60">
      <c r="A1050" s="1783"/>
      <c r="B1050" s="1622"/>
      <c r="C1050" s="1793" t="s">
        <v>3859</v>
      </c>
      <c r="D1050" s="1783" t="s">
        <v>3759</v>
      </c>
      <c r="E1050" s="1783">
        <v>10</v>
      </c>
    </row>
    <row r="1051" spans="1:5">
      <c r="A1051" s="1783"/>
      <c r="B1051" s="1622" t="s">
        <v>3860</v>
      </c>
      <c r="C1051" s="1793" t="s">
        <v>3861</v>
      </c>
      <c r="D1051" s="1783" t="s">
        <v>3862</v>
      </c>
      <c r="E1051" s="1783">
        <v>10</v>
      </c>
    </row>
    <row r="1052" spans="1:5" ht="90">
      <c r="A1052" s="1783"/>
      <c r="B1052" s="1622" t="s">
        <v>3863</v>
      </c>
      <c r="C1052" s="1793" t="s">
        <v>3864</v>
      </c>
      <c r="D1052" s="1783" t="s">
        <v>3865</v>
      </c>
      <c r="E1052" s="1783">
        <v>10000</v>
      </c>
    </row>
    <row r="1053" spans="1:5" ht="45">
      <c r="A1053" s="1783"/>
      <c r="B1053" s="1622" t="s">
        <v>3866</v>
      </c>
      <c r="C1053" s="1793" t="s">
        <v>3867</v>
      </c>
      <c r="D1053" s="1783" t="s">
        <v>3868</v>
      </c>
      <c r="E1053" s="1783">
        <v>1</v>
      </c>
    </row>
    <row r="1054" spans="1:5" ht="30">
      <c r="A1054" s="1783"/>
      <c r="B1054" s="1622"/>
      <c r="C1054" s="1793" t="s">
        <v>3869</v>
      </c>
      <c r="D1054" s="1783" t="s">
        <v>3868</v>
      </c>
      <c r="E1054" s="1783">
        <v>1</v>
      </c>
    </row>
    <row r="1055" spans="1:5" ht="30">
      <c r="A1055" s="1783"/>
      <c r="B1055" s="1622"/>
      <c r="C1055" s="1793" t="s">
        <v>3870</v>
      </c>
      <c r="D1055" s="1783" t="s">
        <v>3868</v>
      </c>
      <c r="E1055" s="1783">
        <v>5</v>
      </c>
    </row>
    <row r="1056" spans="1:5" ht="30">
      <c r="A1056" s="1783"/>
      <c r="B1056" s="1622"/>
      <c r="C1056" s="1793" t="s">
        <v>3871</v>
      </c>
      <c r="D1056" s="1783" t="s">
        <v>3868</v>
      </c>
      <c r="E1056" s="1783">
        <v>1</v>
      </c>
    </row>
    <row r="1057" spans="1:5" ht="30">
      <c r="A1057" s="1783"/>
      <c r="B1057" s="1622" t="s">
        <v>3872</v>
      </c>
      <c r="C1057" s="1793" t="s">
        <v>3873</v>
      </c>
      <c r="D1057" s="1783" t="s">
        <v>3874</v>
      </c>
      <c r="E1057" s="1783">
        <v>15000</v>
      </c>
    </row>
    <row r="1058" spans="1:5">
      <c r="A1058" s="1783"/>
      <c r="B1058" s="1622"/>
      <c r="C1058" s="1793" t="s">
        <v>3875</v>
      </c>
      <c r="D1058" s="1783" t="s">
        <v>8</v>
      </c>
      <c r="E1058" s="1783">
        <v>1</v>
      </c>
    </row>
    <row r="1059" spans="1:5" ht="45">
      <c r="A1059" s="1658"/>
      <c r="B1059" s="1622"/>
      <c r="C1059" s="1793" t="s">
        <v>3842</v>
      </c>
      <c r="D1059" s="1783" t="s">
        <v>3759</v>
      </c>
      <c r="E1059" s="1783">
        <v>10</v>
      </c>
    </row>
    <row r="1060" spans="1:5" ht="45">
      <c r="A1060" s="1783"/>
      <c r="B1060" s="1622" t="s">
        <v>3876</v>
      </c>
      <c r="C1060" s="1793" t="s">
        <v>3877</v>
      </c>
      <c r="D1060" s="1783" t="s">
        <v>3759</v>
      </c>
      <c r="E1060" s="1783">
        <v>11</v>
      </c>
    </row>
    <row r="1061" spans="1:5" ht="30">
      <c r="A1061" s="1783"/>
      <c r="B1061" s="1622"/>
      <c r="C1061" s="1793" t="s">
        <v>3878</v>
      </c>
      <c r="D1061" s="1783" t="s">
        <v>3862</v>
      </c>
      <c r="E1061" s="1783">
        <v>15</v>
      </c>
    </row>
    <row r="1062" spans="1:5" ht="30">
      <c r="A1062" s="1783"/>
      <c r="B1062" s="1622"/>
      <c r="C1062" s="1793" t="s">
        <v>3879</v>
      </c>
      <c r="D1062" s="1783" t="s">
        <v>3759</v>
      </c>
      <c r="E1062" s="1783">
        <v>1</v>
      </c>
    </row>
    <row r="1063" spans="1:5" ht="30">
      <c r="A1063" s="1783"/>
      <c r="B1063" s="1622" t="s">
        <v>3880</v>
      </c>
      <c r="C1063" s="1793" t="s">
        <v>3881</v>
      </c>
      <c r="D1063" s="1783" t="s">
        <v>3759</v>
      </c>
      <c r="E1063" s="1783">
        <v>5000</v>
      </c>
    </row>
    <row r="1064" spans="1:5" ht="45">
      <c r="A1064" s="1783"/>
      <c r="B1064" s="1622"/>
      <c r="C1064" s="1793" t="s">
        <v>3842</v>
      </c>
      <c r="D1064" s="1783" t="s">
        <v>3759</v>
      </c>
      <c r="E1064" s="1783">
        <v>11</v>
      </c>
    </row>
    <row r="1065" spans="1:5" ht="45">
      <c r="A1065" s="1783"/>
      <c r="B1065" s="1622"/>
      <c r="C1065" s="1793" t="s">
        <v>3882</v>
      </c>
      <c r="D1065" s="1783" t="s">
        <v>3759</v>
      </c>
      <c r="E1065" s="1783">
        <v>1</v>
      </c>
    </row>
    <row r="1066" spans="1:5" ht="30">
      <c r="A1066" s="1783"/>
      <c r="B1066" s="1622" t="s">
        <v>3883</v>
      </c>
      <c r="C1066" s="1793" t="s">
        <v>3884</v>
      </c>
      <c r="D1066" s="1783" t="s">
        <v>3885</v>
      </c>
      <c r="E1066" s="1783">
        <v>10</v>
      </c>
    </row>
    <row r="1067" spans="1:5" ht="45">
      <c r="A1067" s="1783"/>
      <c r="B1067" s="1622"/>
      <c r="C1067" s="1793" t="s">
        <v>3842</v>
      </c>
      <c r="D1067" s="1783" t="s">
        <v>3862</v>
      </c>
      <c r="E1067" s="1783">
        <v>10</v>
      </c>
    </row>
    <row r="1068" spans="1:5" ht="30">
      <c r="A1068" s="1783"/>
      <c r="B1068" s="1638"/>
      <c r="C1068" s="1793" t="s">
        <v>3886</v>
      </c>
      <c r="D1068" s="1783" t="s">
        <v>3887</v>
      </c>
      <c r="E1068" s="1783">
        <v>11</v>
      </c>
    </row>
    <row r="1069" spans="1:5" ht="45">
      <c r="A1069" s="1658">
        <v>10</v>
      </c>
      <c r="B1069" s="1614" t="s">
        <v>3888</v>
      </c>
      <c r="C1069" s="1675" t="s">
        <v>3889</v>
      </c>
      <c r="D1069" s="1658" t="s">
        <v>8</v>
      </c>
      <c r="E1069" s="1658">
        <v>1</v>
      </c>
    </row>
    <row r="1070" spans="1:5" ht="30">
      <c r="A1070" s="1783"/>
      <c r="B1070" s="1622" t="s">
        <v>3890</v>
      </c>
      <c r="C1070" s="1793" t="s">
        <v>3891</v>
      </c>
      <c r="D1070" s="1783" t="s">
        <v>3759</v>
      </c>
      <c r="E1070" s="1783">
        <v>15000</v>
      </c>
    </row>
    <row r="1071" spans="1:5" ht="45">
      <c r="A1071" s="1783"/>
      <c r="B1071" s="1638"/>
      <c r="C1071" s="1793" t="s">
        <v>3892</v>
      </c>
      <c r="D1071" s="1783" t="s">
        <v>3759</v>
      </c>
      <c r="E1071" s="1783">
        <v>2</v>
      </c>
    </row>
    <row r="1072" spans="1:5" ht="45">
      <c r="A1072" s="1783"/>
      <c r="B1072" s="1638"/>
      <c r="C1072" s="1793" t="s">
        <v>3842</v>
      </c>
      <c r="D1072" s="1783" t="s">
        <v>3862</v>
      </c>
      <c r="E1072" s="1783">
        <v>10</v>
      </c>
    </row>
    <row r="1073" spans="1:5" ht="30">
      <c r="A1073" s="1658">
        <v>11</v>
      </c>
      <c r="B1073" s="1614" t="s">
        <v>3893</v>
      </c>
      <c r="C1073" s="1675" t="s">
        <v>3894</v>
      </c>
      <c r="D1073" s="1658" t="s">
        <v>8</v>
      </c>
      <c r="E1073" s="1658"/>
    </row>
    <row r="1074" spans="1:5">
      <c r="A1074" s="1783"/>
      <c r="B1074" s="1614"/>
      <c r="C1074" s="1675" t="s">
        <v>3895</v>
      </c>
      <c r="D1074" s="1658" t="s">
        <v>8</v>
      </c>
      <c r="E1074" s="1658">
        <v>171667</v>
      </c>
    </row>
    <row r="1075" spans="1:5">
      <c r="A1075" s="1783"/>
      <c r="B1075" s="1614"/>
      <c r="C1075" s="1675" t="s">
        <v>3896</v>
      </c>
      <c r="D1075" s="1658" t="s">
        <v>8</v>
      </c>
      <c r="E1075" s="1658">
        <v>44925</v>
      </c>
    </row>
    <row r="1076" spans="1:5">
      <c r="A1076" s="1783"/>
      <c r="B1076" s="1614"/>
      <c r="C1076" s="1675" t="s">
        <v>3897</v>
      </c>
      <c r="D1076" s="1658" t="s">
        <v>8</v>
      </c>
      <c r="E1076" s="1658">
        <v>614469</v>
      </c>
    </row>
    <row r="1077" spans="1:5">
      <c r="A1077" s="1783"/>
      <c r="B1077" s="1614"/>
      <c r="C1077" s="1675" t="s">
        <v>3898</v>
      </c>
      <c r="D1077" s="1658" t="s">
        <v>8</v>
      </c>
      <c r="E1077" s="1658">
        <v>39710283</v>
      </c>
    </row>
    <row r="1078" spans="1:5" ht="30">
      <c r="A1078" s="1783"/>
      <c r="B1078" s="1614"/>
      <c r="C1078" s="1675" t="s">
        <v>3899</v>
      </c>
      <c r="D1078" s="1658"/>
      <c r="E1078" s="1658"/>
    </row>
    <row r="1079" spans="1:5">
      <c r="A1079" s="1783"/>
      <c r="B1079" s="1614"/>
      <c r="C1079" s="1675" t="s">
        <v>3895</v>
      </c>
      <c r="D1079" s="1658" t="s">
        <v>8</v>
      </c>
      <c r="E1079" s="1658">
        <v>4962</v>
      </c>
    </row>
    <row r="1080" spans="1:5">
      <c r="A1080" s="1783"/>
      <c r="B1080" s="1614"/>
      <c r="C1080" s="1675" t="s">
        <v>3896</v>
      </c>
      <c r="D1080" s="1658" t="s">
        <v>8</v>
      </c>
      <c r="E1080" s="1658">
        <v>2379</v>
      </c>
    </row>
    <row r="1081" spans="1:5">
      <c r="A1081" s="1783"/>
      <c r="B1081" s="1614"/>
      <c r="C1081" s="1675" t="s">
        <v>3897</v>
      </c>
      <c r="D1081" s="1658" t="s">
        <v>8</v>
      </c>
      <c r="E1081" s="1658">
        <v>973</v>
      </c>
    </row>
    <row r="1082" spans="1:5">
      <c r="A1082" s="1783"/>
      <c r="B1082" s="1614"/>
      <c r="C1082" s="1675" t="s">
        <v>3898</v>
      </c>
      <c r="D1082" s="1658" t="s">
        <v>8</v>
      </c>
      <c r="E1082" s="1658">
        <v>28962</v>
      </c>
    </row>
    <row r="1083" spans="1:5" ht="45">
      <c r="A1083" s="1783"/>
      <c r="B1083" s="1622" t="s">
        <v>3900</v>
      </c>
      <c r="C1083" s="1793" t="s">
        <v>3901</v>
      </c>
      <c r="D1083" s="1783" t="s">
        <v>3902</v>
      </c>
      <c r="E1083" s="1783">
        <v>4</v>
      </c>
    </row>
    <row r="1084" spans="1:5">
      <c r="A1084" s="1783"/>
      <c r="B1084" s="1622"/>
      <c r="C1084" s="1793" t="s">
        <v>3903</v>
      </c>
      <c r="D1084" s="1783" t="s">
        <v>3902</v>
      </c>
      <c r="E1084" s="1783">
        <v>75</v>
      </c>
    </row>
    <row r="1085" spans="1:5" ht="30">
      <c r="A1085" s="1783"/>
      <c r="B1085" s="1622" t="s">
        <v>3904</v>
      </c>
      <c r="C1085" s="1793" t="s">
        <v>3905</v>
      </c>
      <c r="D1085" s="1783" t="s">
        <v>3759</v>
      </c>
      <c r="E1085" s="1783">
        <v>15000</v>
      </c>
    </row>
    <row r="1086" spans="1:5">
      <c r="A1086" s="1783"/>
      <c r="B1086" s="1622"/>
      <c r="C1086" s="1793" t="s">
        <v>3906</v>
      </c>
      <c r="D1086" s="1783" t="s">
        <v>3759</v>
      </c>
      <c r="E1086" s="1783">
        <v>300</v>
      </c>
    </row>
    <row r="1087" spans="1:5" ht="30">
      <c r="A1087" s="1783"/>
      <c r="B1087" s="1622"/>
      <c r="C1087" s="1793" t="s">
        <v>3907</v>
      </c>
      <c r="D1087" s="1783" t="s">
        <v>554</v>
      </c>
      <c r="E1087" s="1783">
        <v>7000</v>
      </c>
    </row>
    <row r="1088" spans="1:5" ht="30">
      <c r="A1088" s="1783"/>
      <c r="B1088" s="1622" t="s">
        <v>3908</v>
      </c>
      <c r="C1088" s="1793" t="s">
        <v>3909</v>
      </c>
      <c r="D1088" s="1783" t="s">
        <v>3910</v>
      </c>
      <c r="E1088" s="1783">
        <v>750</v>
      </c>
    </row>
    <row r="1089" spans="1:5" ht="30">
      <c r="A1089" s="1783"/>
      <c r="B1089" s="1622"/>
      <c r="C1089" s="1793" t="s">
        <v>3911</v>
      </c>
      <c r="D1089" s="1783" t="s">
        <v>3759</v>
      </c>
      <c r="E1089" s="1783"/>
    </row>
    <row r="1090" spans="1:5">
      <c r="A1090" s="1783"/>
      <c r="B1090" s="1622"/>
      <c r="C1090" s="1793" t="s">
        <v>3912</v>
      </c>
      <c r="D1090" s="1783"/>
      <c r="E1090" s="1783"/>
    </row>
    <row r="1091" spans="1:5">
      <c r="A1091" s="1783"/>
      <c r="B1091" s="1622"/>
      <c r="C1091" s="1793" t="s">
        <v>3913</v>
      </c>
      <c r="D1091" s="1783" t="s">
        <v>3759</v>
      </c>
      <c r="E1091" s="1783">
        <v>5000</v>
      </c>
    </row>
    <row r="1092" spans="1:5">
      <c r="A1092" s="1783"/>
      <c r="B1092" s="1622"/>
      <c r="C1092" s="1793" t="s">
        <v>3914</v>
      </c>
      <c r="D1092" s="1783" t="s">
        <v>3759</v>
      </c>
      <c r="E1092" s="1783">
        <v>2500</v>
      </c>
    </row>
    <row r="1093" spans="1:5" ht="45">
      <c r="A1093" s="1783"/>
      <c r="B1093" s="1622"/>
      <c r="C1093" s="1793" t="s">
        <v>3842</v>
      </c>
      <c r="D1093" s="1783" t="s">
        <v>3759</v>
      </c>
      <c r="E1093" s="1783">
        <v>11</v>
      </c>
    </row>
    <row r="1094" spans="1:5" ht="30">
      <c r="A1094" s="1783"/>
      <c r="B1094" s="1622" t="s">
        <v>3915</v>
      </c>
      <c r="C1094" s="1793" t="s">
        <v>3916</v>
      </c>
      <c r="D1094" s="1783" t="s">
        <v>3759</v>
      </c>
      <c r="E1094" s="1783">
        <v>11</v>
      </c>
    </row>
    <row r="1095" spans="1:5" ht="45">
      <c r="A1095" s="1783"/>
      <c r="B1095" s="1622"/>
      <c r="C1095" s="1793" t="s">
        <v>3842</v>
      </c>
      <c r="D1095" s="1783" t="s">
        <v>3862</v>
      </c>
      <c r="E1095" s="1783">
        <v>10</v>
      </c>
    </row>
    <row r="1096" spans="1:5" ht="45">
      <c r="A1096" s="1658">
        <v>12</v>
      </c>
      <c r="B1096" s="1614" t="s">
        <v>3917</v>
      </c>
      <c r="C1096" s="1675" t="s">
        <v>3918</v>
      </c>
      <c r="D1096" s="1658" t="s">
        <v>8</v>
      </c>
      <c r="E1096" s="1658">
        <v>11</v>
      </c>
    </row>
    <row r="1097" spans="1:5" ht="60">
      <c r="A1097" s="1783"/>
      <c r="B1097" s="1622" t="s">
        <v>3919</v>
      </c>
      <c r="C1097" s="1671" t="s">
        <v>3920</v>
      </c>
      <c r="D1097" s="1783" t="s">
        <v>3759</v>
      </c>
      <c r="E1097" s="1783">
        <v>4</v>
      </c>
    </row>
    <row r="1098" spans="1:5" ht="30">
      <c r="A1098" s="1783"/>
      <c r="B1098" s="1622"/>
      <c r="C1098" s="1671" t="s">
        <v>3921</v>
      </c>
      <c r="D1098" s="1783" t="s">
        <v>3759</v>
      </c>
      <c r="E1098" s="1783">
        <v>6</v>
      </c>
    </row>
    <row r="1099" spans="1:5" ht="45">
      <c r="A1099" s="1783"/>
      <c r="B1099" s="1622"/>
      <c r="C1099" s="1671" t="s">
        <v>3842</v>
      </c>
      <c r="D1099" s="1783" t="s">
        <v>3759</v>
      </c>
      <c r="E1099" s="1783">
        <v>11</v>
      </c>
    </row>
    <row r="1100" spans="1:5" ht="60">
      <c r="A1100" s="1783"/>
      <c r="B1100" s="1622" t="s">
        <v>3922</v>
      </c>
      <c r="C1100" s="1793" t="s">
        <v>3923</v>
      </c>
      <c r="D1100" s="1783" t="s">
        <v>3759</v>
      </c>
      <c r="E1100" s="1783">
        <v>50</v>
      </c>
    </row>
    <row r="1101" spans="1:5" ht="45">
      <c r="A1101" s="1783"/>
      <c r="B1101" s="1622"/>
      <c r="C1101" s="1793" t="s">
        <v>3924</v>
      </c>
      <c r="D1101" s="1783" t="s">
        <v>3759</v>
      </c>
      <c r="E1101" s="1783">
        <v>8</v>
      </c>
    </row>
    <row r="1102" spans="1:5" ht="45">
      <c r="A1102" s="1783"/>
      <c r="B1102" s="1622"/>
      <c r="C1102" s="1793" t="s">
        <v>3842</v>
      </c>
      <c r="D1102" s="1783" t="s">
        <v>3759</v>
      </c>
      <c r="E1102" s="1783">
        <v>11</v>
      </c>
    </row>
    <row r="1103" spans="1:5" ht="30">
      <c r="A1103" s="1658">
        <v>13</v>
      </c>
      <c r="B1103" s="1614" t="s">
        <v>3925</v>
      </c>
      <c r="C1103" s="1748"/>
      <c r="D1103" s="1771"/>
      <c r="E1103" s="1771"/>
    </row>
    <row r="1104" spans="1:5" ht="30">
      <c r="A1104" s="1783"/>
      <c r="B1104" s="1622" t="s">
        <v>3926</v>
      </c>
      <c r="C1104" s="1793" t="s">
        <v>3927</v>
      </c>
      <c r="D1104" s="1783" t="s">
        <v>3759</v>
      </c>
      <c r="E1104" s="1783">
        <v>50</v>
      </c>
    </row>
    <row r="1105" spans="1:5" ht="30">
      <c r="A1105" s="1783"/>
      <c r="B1105" s="1622"/>
      <c r="C1105" s="1793" t="s">
        <v>3928</v>
      </c>
      <c r="D1105" s="1783" t="s">
        <v>3759</v>
      </c>
      <c r="E1105" s="1783">
        <v>13</v>
      </c>
    </row>
    <row r="1106" spans="1:5" ht="30">
      <c r="A1106" s="1783"/>
      <c r="B1106" s="1622"/>
      <c r="C1106" s="1793" t="s">
        <v>3929</v>
      </c>
      <c r="D1106" s="1783" t="s">
        <v>3930</v>
      </c>
      <c r="E1106" s="1783">
        <v>3</v>
      </c>
    </row>
    <row r="1107" spans="1:5" ht="45">
      <c r="A1107" s="1783"/>
      <c r="B1107" s="1622"/>
      <c r="C1107" s="1793" t="s">
        <v>3842</v>
      </c>
      <c r="D1107" s="1783" t="s">
        <v>3759</v>
      </c>
      <c r="E1107" s="1783">
        <v>11</v>
      </c>
    </row>
    <row r="1108" spans="1:5" ht="30">
      <c r="A1108" s="1658">
        <v>14</v>
      </c>
      <c r="B1108" s="1614" t="s">
        <v>3931</v>
      </c>
      <c r="C1108" s="1748" t="s">
        <v>3932</v>
      </c>
      <c r="D1108" s="1771" t="s">
        <v>3759</v>
      </c>
      <c r="E1108" s="1771">
        <v>7</v>
      </c>
    </row>
    <row r="1109" spans="1:5" ht="45">
      <c r="A1109" s="1783"/>
      <c r="B1109" s="1622" t="s">
        <v>3933</v>
      </c>
      <c r="C1109" s="1793" t="s">
        <v>3934</v>
      </c>
      <c r="D1109" s="1783" t="s">
        <v>3759</v>
      </c>
      <c r="E1109" s="1783">
        <v>20</v>
      </c>
    </row>
    <row r="1110" spans="1:5" ht="30">
      <c r="A1110" s="1783"/>
      <c r="B1110" s="1622"/>
      <c r="C1110" s="1793" t="s">
        <v>3935</v>
      </c>
      <c r="D1110" s="1783" t="s">
        <v>3759</v>
      </c>
      <c r="E1110" s="1783">
        <v>5</v>
      </c>
    </row>
    <row r="1111" spans="1:5">
      <c r="A1111" s="1783"/>
      <c r="B1111" s="1622"/>
      <c r="C1111" s="1793" t="s">
        <v>3936</v>
      </c>
      <c r="D1111" s="1783" t="s">
        <v>3759</v>
      </c>
      <c r="E1111" s="1783">
        <v>11</v>
      </c>
    </row>
    <row r="1112" spans="1:5" ht="30">
      <c r="A1112" s="1783"/>
      <c r="B1112" s="1622" t="s">
        <v>3937</v>
      </c>
      <c r="C1112" s="1793" t="s">
        <v>3938</v>
      </c>
      <c r="D1112" s="1783" t="s">
        <v>3759</v>
      </c>
      <c r="E1112" s="1783">
        <v>7500</v>
      </c>
    </row>
    <row r="1113" spans="1:5" ht="30">
      <c r="A1113" s="1783"/>
      <c r="B1113" s="1622"/>
      <c r="C1113" s="1793" t="s">
        <v>3939</v>
      </c>
      <c r="D1113" s="1783" t="s">
        <v>3759</v>
      </c>
      <c r="E1113" s="1783">
        <v>7500</v>
      </c>
    </row>
    <row r="1114" spans="1:5" ht="45">
      <c r="A1114" s="1783"/>
      <c r="B1114" s="1622"/>
      <c r="C1114" s="1793" t="s">
        <v>3842</v>
      </c>
      <c r="D1114" s="1783" t="s">
        <v>3759</v>
      </c>
      <c r="E1114" s="1783">
        <v>11</v>
      </c>
    </row>
    <row r="1115" spans="1:5" ht="30">
      <c r="A1115" s="1658">
        <v>15</v>
      </c>
      <c r="B1115" s="1614" t="s">
        <v>3940</v>
      </c>
      <c r="C1115" s="1748" t="s">
        <v>3941</v>
      </c>
      <c r="D1115" s="1771" t="s">
        <v>554</v>
      </c>
      <c r="E1115" s="1658" t="s">
        <v>3942</v>
      </c>
    </row>
    <row r="1116" spans="1:5">
      <c r="A1116" s="1783"/>
      <c r="B1116" s="1622" t="s">
        <v>3944</v>
      </c>
      <c r="C1116" s="1671" t="s">
        <v>3945</v>
      </c>
      <c r="D1116" s="1783" t="s">
        <v>554</v>
      </c>
      <c r="E1116" s="1783">
        <v>1.6</v>
      </c>
    </row>
    <row r="1117" spans="1:5" ht="30">
      <c r="A1117" s="1783"/>
      <c r="B1117" s="1622"/>
      <c r="C1117" s="1671" t="s">
        <v>3946</v>
      </c>
      <c r="D1117" s="1783" t="s">
        <v>554</v>
      </c>
      <c r="E1117" s="1783">
        <v>400</v>
      </c>
    </row>
    <row r="1118" spans="1:5" ht="30">
      <c r="A1118" s="1783"/>
      <c r="B1118" s="1622" t="s">
        <v>3947</v>
      </c>
      <c r="C1118" s="1671" t="s">
        <v>3948</v>
      </c>
      <c r="D1118" s="1783" t="s">
        <v>554</v>
      </c>
      <c r="E1118" s="1783">
        <v>3.4</v>
      </c>
    </row>
    <row r="1119" spans="1:5" ht="30">
      <c r="A1119" s="1783"/>
      <c r="B1119" s="1622"/>
      <c r="C1119" s="1671" t="s">
        <v>3949</v>
      </c>
      <c r="D1119" s="1783" t="s">
        <v>3759</v>
      </c>
      <c r="E1119" s="1783">
        <v>11</v>
      </c>
    </row>
    <row r="1120" spans="1:5" ht="30">
      <c r="A1120" s="1783"/>
      <c r="B1120" s="1622" t="s">
        <v>3950</v>
      </c>
      <c r="C1120" s="1671" t="s">
        <v>3951</v>
      </c>
      <c r="D1120" s="1783" t="s">
        <v>554</v>
      </c>
      <c r="E1120" s="1783">
        <v>1</v>
      </c>
    </row>
    <row r="1121" spans="1:5">
      <c r="A1121" s="1783"/>
      <c r="B1121" s="1638"/>
      <c r="C1121" s="1671" t="s">
        <v>3952</v>
      </c>
      <c r="D1121" s="1783" t="s">
        <v>554</v>
      </c>
      <c r="E1121" s="1783">
        <v>5</v>
      </c>
    </row>
    <row r="1122" spans="1:5">
      <c r="A1122" s="2186" t="s">
        <v>0</v>
      </c>
      <c r="B1122" s="2187" t="s">
        <v>1</v>
      </c>
      <c r="C1122" s="2187" t="s">
        <v>2</v>
      </c>
      <c r="D1122" s="2188" t="s">
        <v>605</v>
      </c>
      <c r="E1122" s="2188"/>
    </row>
    <row r="1123" spans="1:5" ht="30">
      <c r="A1123" s="2186"/>
      <c r="B1123" s="2187"/>
      <c r="C1123" s="2187"/>
      <c r="D1123" s="1688" t="s">
        <v>3</v>
      </c>
      <c r="E1123" s="1689" t="s">
        <v>4</v>
      </c>
    </row>
    <row r="1124" spans="1:5">
      <c r="A1124" s="1881">
        <v>1</v>
      </c>
      <c r="B1124" s="1769">
        <v>2</v>
      </c>
      <c r="C1124" s="1690">
        <v>3</v>
      </c>
      <c r="D1124" s="1690">
        <v>4</v>
      </c>
      <c r="E1124" s="1690">
        <v>5</v>
      </c>
    </row>
    <row r="1125" spans="1:5">
      <c r="A1125" s="1872" t="s">
        <v>3953</v>
      </c>
      <c r="B1125" s="1874"/>
      <c r="C1125" s="1691"/>
      <c r="D1125" s="1692"/>
      <c r="E1125" s="1692"/>
    </row>
    <row r="1126" spans="1:5" ht="30">
      <c r="A1126" s="1787">
        <v>6</v>
      </c>
      <c r="B1126" s="1612" t="s">
        <v>4004</v>
      </c>
      <c r="C1126" s="1612"/>
      <c r="D1126" s="1658"/>
      <c r="E1126" s="1658"/>
    </row>
    <row r="1127" spans="1:5" ht="30">
      <c r="A1127" s="1787"/>
      <c r="B1127" s="1622" t="s">
        <v>4005</v>
      </c>
      <c r="C1127" s="1622" t="s">
        <v>4006</v>
      </c>
      <c r="D1127" s="1783" t="s">
        <v>4007</v>
      </c>
      <c r="E1127" s="1783" t="s">
        <v>4008</v>
      </c>
    </row>
    <row r="1128" spans="1:5" ht="45">
      <c r="A1128" s="1787"/>
      <c r="B1128" s="1622" t="s">
        <v>4009</v>
      </c>
      <c r="C1128" s="1622" t="s">
        <v>4010</v>
      </c>
      <c r="D1128" s="1783" t="s">
        <v>572</v>
      </c>
      <c r="E1128" s="1783" t="s">
        <v>4011</v>
      </c>
    </row>
    <row r="1129" spans="1:5" ht="45">
      <c r="A1129" s="1787"/>
      <c r="B1129" s="1622" t="s">
        <v>4012</v>
      </c>
      <c r="C1129" s="1622" t="s">
        <v>4013</v>
      </c>
      <c r="D1129" s="1783" t="s">
        <v>860</v>
      </c>
      <c r="E1129" s="1783" t="s">
        <v>860</v>
      </c>
    </row>
    <row r="1130" spans="1:5">
      <c r="A1130" s="1787"/>
      <c r="B1130" s="1622" t="s">
        <v>4015</v>
      </c>
      <c r="C1130" s="1622"/>
      <c r="D1130" s="1783"/>
      <c r="E1130" s="1783" t="s">
        <v>4016</v>
      </c>
    </row>
    <row r="1131" spans="1:5" ht="30">
      <c r="A1131" s="1787"/>
      <c r="B1131" s="1622" t="s">
        <v>4017</v>
      </c>
      <c r="C1131" s="1622"/>
      <c r="D1131" s="1783"/>
      <c r="E1131" s="1783" t="s">
        <v>4018</v>
      </c>
    </row>
    <row r="1132" spans="1:5">
      <c r="A1132" s="1787"/>
      <c r="B1132" s="1622" t="s">
        <v>4019</v>
      </c>
      <c r="C1132" s="1622"/>
      <c r="D1132" s="1783" t="s">
        <v>4020</v>
      </c>
      <c r="E1132" s="1783" t="s">
        <v>4021</v>
      </c>
    </row>
    <row r="1133" spans="1:5" ht="30">
      <c r="A1133" s="1787"/>
      <c r="B1133" s="1622" t="s">
        <v>4022</v>
      </c>
      <c r="C1133" s="1622"/>
      <c r="D1133" s="1783" t="s">
        <v>4020</v>
      </c>
      <c r="E1133" s="1783" t="s">
        <v>4023</v>
      </c>
    </row>
    <row r="1134" spans="1:5" ht="30">
      <c r="A1134" s="1787"/>
      <c r="B1134" s="1622" t="s">
        <v>4024</v>
      </c>
      <c r="C1134" s="1622"/>
      <c r="D1134" s="1783" t="s">
        <v>4020</v>
      </c>
      <c r="E1134" s="1783" t="s">
        <v>4023</v>
      </c>
    </row>
    <row r="1135" spans="1:5">
      <c r="A1135" s="1787"/>
      <c r="B1135" s="1622" t="s">
        <v>4025</v>
      </c>
      <c r="C1135" s="1622"/>
      <c r="D1135" s="1783" t="s">
        <v>4020</v>
      </c>
      <c r="E1135" s="1783" t="s">
        <v>4026</v>
      </c>
    </row>
    <row r="1136" spans="1:5">
      <c r="A1136" s="1787"/>
      <c r="B1136" s="1622" t="s">
        <v>4027</v>
      </c>
      <c r="C1136" s="1622"/>
      <c r="D1136" s="1783" t="s">
        <v>4020</v>
      </c>
      <c r="E1136" s="1783" t="s">
        <v>4028</v>
      </c>
    </row>
    <row r="1137" spans="1:5" ht="30">
      <c r="A1137" s="1787"/>
      <c r="B1137" s="1622" t="s">
        <v>4029</v>
      </c>
      <c r="C1137" s="1622"/>
      <c r="D1137" s="1783"/>
      <c r="E1137" s="1783" t="s">
        <v>4030</v>
      </c>
    </row>
    <row r="1138" spans="1:5" ht="30">
      <c r="A1138" s="1787"/>
      <c r="B1138" s="1622" t="s">
        <v>4031</v>
      </c>
      <c r="C1138" s="1622"/>
      <c r="D1138" s="1783"/>
      <c r="E1138" s="1783" t="s">
        <v>860</v>
      </c>
    </row>
    <row r="1139" spans="1:5">
      <c r="A1139" s="1787"/>
      <c r="B1139" s="1622" t="s">
        <v>4032</v>
      </c>
      <c r="C1139" s="1622"/>
      <c r="D1139" s="1783"/>
      <c r="E1139" s="1783" t="s">
        <v>4033</v>
      </c>
    </row>
    <row r="1140" spans="1:5">
      <c r="A1140" s="1787"/>
      <c r="B1140" s="1622" t="s">
        <v>4034</v>
      </c>
      <c r="C1140" s="1622"/>
      <c r="D1140" s="1783" t="s">
        <v>4035</v>
      </c>
      <c r="E1140" s="1783" t="s">
        <v>4036</v>
      </c>
    </row>
    <row r="1141" spans="1:5">
      <c r="A1141" s="1787"/>
      <c r="B1141" s="1622" t="s">
        <v>4037</v>
      </c>
      <c r="C1141" s="1622"/>
      <c r="D1141" s="1783" t="s">
        <v>4038</v>
      </c>
      <c r="E1141" s="1783" t="s">
        <v>4036</v>
      </c>
    </row>
    <row r="1142" spans="1:5">
      <c r="A1142" s="1787"/>
      <c r="B1142" s="1622" t="s">
        <v>4039</v>
      </c>
      <c r="C1142" s="1622"/>
      <c r="D1142" s="1783" t="s">
        <v>4035</v>
      </c>
      <c r="E1142" s="1783" t="s">
        <v>4036</v>
      </c>
    </row>
    <row r="1143" spans="1:5">
      <c r="A1143" s="1787"/>
      <c r="B1143" s="1622" t="s">
        <v>4039</v>
      </c>
      <c r="C1143" s="1622"/>
      <c r="D1143" s="1783" t="s">
        <v>4040</v>
      </c>
      <c r="E1143" s="1783" t="s">
        <v>4036</v>
      </c>
    </row>
    <row r="1144" spans="1:5">
      <c r="A1144" s="1787"/>
      <c r="B1144" s="1622" t="s">
        <v>4041</v>
      </c>
      <c r="C1144" s="1622"/>
      <c r="D1144" s="1783"/>
      <c r="E1144" s="1783" t="s">
        <v>860</v>
      </c>
    </row>
    <row r="1145" spans="1:5" ht="30">
      <c r="A1145" s="1787"/>
      <c r="B1145" s="1622" t="s">
        <v>4042</v>
      </c>
      <c r="C1145" s="1622" t="s">
        <v>4043</v>
      </c>
      <c r="D1145" s="1783" t="s">
        <v>4044</v>
      </c>
      <c r="E1145" s="1783" t="s">
        <v>860</v>
      </c>
    </row>
    <row r="1146" spans="1:5" ht="45">
      <c r="A1146" s="1787"/>
      <c r="B1146" s="1622" t="s">
        <v>4045</v>
      </c>
      <c r="C1146" s="1622" t="s">
        <v>4046</v>
      </c>
      <c r="D1146" s="1783" t="s">
        <v>4047</v>
      </c>
      <c r="E1146" s="1783" t="s">
        <v>4014</v>
      </c>
    </row>
    <row r="1147" spans="1:5" ht="30">
      <c r="A1147" s="1787"/>
      <c r="B1147" s="1622" t="s">
        <v>4048</v>
      </c>
      <c r="C1147" s="1622"/>
      <c r="D1147" s="1783"/>
      <c r="E1147" s="1783" t="s">
        <v>4049</v>
      </c>
    </row>
    <row r="1148" spans="1:5" ht="30">
      <c r="A1148" s="1787"/>
      <c r="B1148" s="1622" t="s">
        <v>4050</v>
      </c>
      <c r="C1148" s="1622" t="s">
        <v>4028</v>
      </c>
      <c r="D1148" s="1783" t="s">
        <v>4051</v>
      </c>
      <c r="E1148" s="1783" t="s">
        <v>4021</v>
      </c>
    </row>
    <row r="1149" spans="1:5" ht="30">
      <c r="A1149" s="1787"/>
      <c r="B1149" s="1622" t="s">
        <v>4052</v>
      </c>
      <c r="C1149" s="1622" t="s">
        <v>4053</v>
      </c>
      <c r="D1149" s="1783" t="s">
        <v>860</v>
      </c>
      <c r="E1149" s="1783" t="s">
        <v>860</v>
      </c>
    </row>
    <row r="1150" spans="1:5" ht="45">
      <c r="A1150" s="1787"/>
      <c r="B1150" s="1622" t="s">
        <v>4054</v>
      </c>
      <c r="C1150" s="1622" t="s">
        <v>4055</v>
      </c>
      <c r="D1150" s="1783" t="s">
        <v>4056</v>
      </c>
      <c r="E1150" s="1783" t="s">
        <v>4057</v>
      </c>
    </row>
    <row r="1151" spans="1:5" ht="30">
      <c r="A1151" s="1787"/>
      <c r="B1151" s="1622" t="s">
        <v>4058</v>
      </c>
      <c r="C1151" s="1622" t="s">
        <v>4059</v>
      </c>
      <c r="D1151" s="1783" t="s">
        <v>4060</v>
      </c>
      <c r="E1151" s="1783" t="s">
        <v>4018</v>
      </c>
    </row>
    <row r="1152" spans="1:5" ht="45">
      <c r="A1152" s="1787"/>
      <c r="B1152" s="1622" t="s">
        <v>4061</v>
      </c>
      <c r="C1152" s="1622" t="s">
        <v>4062</v>
      </c>
      <c r="D1152" s="1783" t="s">
        <v>4063</v>
      </c>
      <c r="E1152" s="1783" t="s">
        <v>4021</v>
      </c>
    </row>
    <row r="1153" spans="1:5" ht="30">
      <c r="A1153" s="1787"/>
      <c r="B1153" s="1622" t="s">
        <v>4064</v>
      </c>
      <c r="C1153" s="1622" t="s">
        <v>4065</v>
      </c>
      <c r="D1153" s="1783" t="s">
        <v>4066</v>
      </c>
      <c r="E1153" s="1783" t="s">
        <v>4067</v>
      </c>
    </row>
    <row r="1154" spans="1:5" ht="30">
      <c r="A1154" s="1787"/>
      <c r="B1154" s="1622" t="s">
        <v>4068</v>
      </c>
      <c r="C1154" s="1622" t="s">
        <v>4069</v>
      </c>
      <c r="D1154" s="1783" t="s">
        <v>4070</v>
      </c>
      <c r="E1154" s="1783" t="s">
        <v>4071</v>
      </c>
    </row>
    <row r="1155" spans="1:5" ht="30">
      <c r="A1155" s="1787"/>
      <c r="B1155" s="1622" t="s">
        <v>4072</v>
      </c>
      <c r="C1155" s="1622" t="s">
        <v>4073</v>
      </c>
      <c r="D1155" s="1783" t="s">
        <v>4074</v>
      </c>
      <c r="E1155" s="1783" t="s">
        <v>4075</v>
      </c>
    </row>
    <row r="1156" spans="1:5" ht="30">
      <c r="A1156" s="1787"/>
      <c r="B1156" s="1622" t="s">
        <v>4076</v>
      </c>
      <c r="C1156" s="1622" t="s">
        <v>4077</v>
      </c>
      <c r="D1156" s="1783" t="s">
        <v>4078</v>
      </c>
      <c r="E1156" s="1783" t="s">
        <v>4079</v>
      </c>
    </row>
    <row r="1157" spans="1:5" ht="30">
      <c r="A1157" s="1787"/>
      <c r="B1157" s="1622" t="s">
        <v>4080</v>
      </c>
      <c r="C1157" s="1622" t="s">
        <v>4081</v>
      </c>
      <c r="D1157" s="1783" t="s">
        <v>572</v>
      </c>
      <c r="E1157" s="1783" t="s">
        <v>4082</v>
      </c>
    </row>
    <row r="1158" spans="1:5" ht="30">
      <c r="A1158" s="1787"/>
      <c r="B1158" s="1622" t="s">
        <v>4084</v>
      </c>
      <c r="C1158" s="1622" t="s">
        <v>4085</v>
      </c>
      <c r="D1158" s="1783" t="s">
        <v>4086</v>
      </c>
      <c r="E1158" s="1783" t="s">
        <v>4016</v>
      </c>
    </row>
    <row r="1159" spans="1:5" ht="30">
      <c r="A1159" s="1787"/>
      <c r="B1159" s="1622" t="s">
        <v>4087</v>
      </c>
      <c r="C1159" s="1622" t="s">
        <v>4088</v>
      </c>
      <c r="D1159" s="1783" t="s">
        <v>860</v>
      </c>
      <c r="E1159" s="1783" t="s">
        <v>484</v>
      </c>
    </row>
    <row r="1160" spans="1:5" ht="30">
      <c r="A1160" s="1787"/>
      <c r="B1160" s="1622" t="s">
        <v>4089</v>
      </c>
      <c r="C1160" s="1622" t="s">
        <v>4090</v>
      </c>
      <c r="D1160" s="1783" t="s">
        <v>860</v>
      </c>
      <c r="E1160" s="1783" t="s">
        <v>484</v>
      </c>
    </row>
    <row r="1161" spans="1:5" ht="30">
      <c r="A1161" s="1787"/>
      <c r="B1161" s="1622" t="s">
        <v>4091</v>
      </c>
      <c r="C1161" s="1622" t="s">
        <v>4092</v>
      </c>
      <c r="D1161" s="1783" t="s">
        <v>860</v>
      </c>
      <c r="E1161" s="1783" t="s">
        <v>1767</v>
      </c>
    </row>
    <row r="1162" spans="1:5">
      <c r="A1162" s="1787"/>
      <c r="B1162" s="1622" t="s">
        <v>4093</v>
      </c>
      <c r="C1162" s="1622"/>
      <c r="D1162" s="1783"/>
      <c r="E1162" s="1783" t="s">
        <v>4094</v>
      </c>
    </row>
    <row r="1163" spans="1:5">
      <c r="A1163" s="1787"/>
      <c r="B1163" s="1622" t="s">
        <v>4095</v>
      </c>
      <c r="C1163" s="1622" t="s">
        <v>4096</v>
      </c>
      <c r="D1163" s="1783" t="s">
        <v>572</v>
      </c>
      <c r="E1163" s="1783" t="s">
        <v>4097</v>
      </c>
    </row>
    <row r="1164" spans="1:5" ht="30">
      <c r="A1164" s="1787"/>
      <c r="B1164" s="1622" t="s">
        <v>4098</v>
      </c>
      <c r="C1164" s="1622" t="s">
        <v>4099</v>
      </c>
      <c r="D1164" s="1783" t="s">
        <v>572</v>
      </c>
      <c r="E1164" s="1783" t="s">
        <v>4100</v>
      </c>
    </row>
    <row r="1165" spans="1:5">
      <c r="A1165" s="1787"/>
      <c r="B1165" s="1622" t="s">
        <v>4101</v>
      </c>
      <c r="C1165" s="1622" t="s">
        <v>4102</v>
      </c>
      <c r="D1165" s="1783" t="s">
        <v>4103</v>
      </c>
      <c r="E1165" s="1783" t="s">
        <v>4026</v>
      </c>
    </row>
    <row r="1166" spans="1:5" ht="30">
      <c r="A1166" s="1787"/>
      <c r="B1166" s="1622" t="s">
        <v>4104</v>
      </c>
      <c r="C1166" s="1622" t="s">
        <v>4105</v>
      </c>
      <c r="D1166" s="1783" t="s">
        <v>4106</v>
      </c>
      <c r="E1166" s="1783" t="s">
        <v>4097</v>
      </c>
    </row>
    <row r="1167" spans="1:5" ht="30">
      <c r="A1167" s="1787"/>
      <c r="B1167" s="1622" t="s">
        <v>4107</v>
      </c>
      <c r="C1167" s="1622" t="s">
        <v>4108</v>
      </c>
      <c r="D1167" s="1783"/>
      <c r="E1167" s="1783" t="s">
        <v>4109</v>
      </c>
    </row>
    <row r="1168" spans="1:5" ht="30">
      <c r="A1168" s="1787">
        <v>7</v>
      </c>
      <c r="B1168" s="1612" t="s">
        <v>4110</v>
      </c>
      <c r="C1168" s="1612"/>
      <c r="D1168" s="1658"/>
      <c r="E1168" s="1658"/>
    </row>
    <row r="1169" spans="1:5" ht="45">
      <c r="A1169" s="1787"/>
      <c r="B1169" s="1622" t="s">
        <v>4111</v>
      </c>
      <c r="C1169" s="1622" t="s">
        <v>4112</v>
      </c>
      <c r="D1169" s="1783"/>
      <c r="E1169" s="1783" t="s">
        <v>4113</v>
      </c>
    </row>
    <row r="1170" spans="1:5" ht="30">
      <c r="A1170" s="1787"/>
      <c r="B1170" s="1622" t="s">
        <v>4114</v>
      </c>
      <c r="C1170" s="1622" t="s">
        <v>4115</v>
      </c>
      <c r="D1170" s="1783" t="s">
        <v>572</v>
      </c>
      <c r="E1170" s="1783" t="s">
        <v>4116</v>
      </c>
    </row>
    <row r="1171" spans="1:5" ht="30">
      <c r="A1171" s="1787"/>
      <c r="B1171" s="1622" t="s">
        <v>4117</v>
      </c>
      <c r="C1171" s="1622" t="s">
        <v>4118</v>
      </c>
      <c r="D1171" s="1783" t="s">
        <v>3874</v>
      </c>
      <c r="E1171" s="1783" t="s">
        <v>4119</v>
      </c>
    </row>
    <row r="1172" spans="1:5" ht="30">
      <c r="A1172" s="1787"/>
      <c r="B1172" s="1622" t="s">
        <v>4120</v>
      </c>
      <c r="C1172" s="1622" t="s">
        <v>4121</v>
      </c>
      <c r="D1172" s="1783" t="s">
        <v>4122</v>
      </c>
      <c r="E1172" s="1783" t="s">
        <v>2104</v>
      </c>
    </row>
    <row r="1173" spans="1:5">
      <c r="A1173" s="2186" t="s">
        <v>0</v>
      </c>
      <c r="B1173" s="2187" t="s">
        <v>1</v>
      </c>
      <c r="C1173" s="2187" t="s">
        <v>2</v>
      </c>
      <c r="D1173" s="2188" t="s">
        <v>605</v>
      </c>
      <c r="E1173" s="2188"/>
    </row>
    <row r="1174" spans="1:5" ht="30">
      <c r="A1174" s="2186"/>
      <c r="B1174" s="2187"/>
      <c r="C1174" s="2187"/>
      <c r="D1174" s="1688" t="s">
        <v>3</v>
      </c>
      <c r="E1174" s="1689" t="s">
        <v>4</v>
      </c>
    </row>
    <row r="1175" spans="1:5">
      <c r="A1175" s="1881">
        <v>1</v>
      </c>
      <c r="B1175" s="1769">
        <v>2</v>
      </c>
      <c r="C1175" s="1690">
        <v>3</v>
      </c>
      <c r="D1175" s="1690">
        <v>4</v>
      </c>
      <c r="E1175" s="1690">
        <v>5</v>
      </c>
    </row>
    <row r="1176" spans="1:5">
      <c r="A1176" s="1872" t="s">
        <v>4788</v>
      </c>
      <c r="B1176" s="1848"/>
      <c r="C1176" s="1691"/>
      <c r="D1176" s="1692"/>
      <c r="E1176" s="1692"/>
    </row>
    <row r="1177" spans="1:5" ht="45">
      <c r="A1177" s="1787">
        <v>6</v>
      </c>
      <c r="B1177" s="1614" t="s">
        <v>4857</v>
      </c>
      <c r="C1177" s="1612" t="s">
        <v>4858</v>
      </c>
      <c r="D1177" s="1658" t="s">
        <v>2877</v>
      </c>
      <c r="E1177" s="1615" t="s">
        <v>4859</v>
      </c>
    </row>
    <row r="1178" spans="1:5">
      <c r="A1178" s="1787"/>
      <c r="B1178" s="1617" t="s">
        <v>4860</v>
      </c>
      <c r="C1178" s="1617" t="s">
        <v>4861</v>
      </c>
      <c r="D1178" s="1615" t="s">
        <v>1188</v>
      </c>
      <c r="E1178" s="1615" t="s">
        <v>4862</v>
      </c>
    </row>
    <row r="1179" spans="1:5" ht="45">
      <c r="A1179" s="1784"/>
      <c r="B1179" s="1617" t="s">
        <v>4863</v>
      </c>
      <c r="C1179" s="1617" t="s">
        <v>4864</v>
      </c>
      <c r="D1179" s="1615" t="s">
        <v>8</v>
      </c>
      <c r="E1179" s="1615" t="s">
        <v>4865</v>
      </c>
    </row>
    <row r="1180" spans="1:5" ht="30">
      <c r="A1180" s="1787"/>
      <c r="B1180" s="1792"/>
      <c r="C1180" s="1617" t="s">
        <v>4866</v>
      </c>
      <c r="D1180" s="1615"/>
      <c r="E1180" s="1615" t="s">
        <v>4867</v>
      </c>
    </row>
    <row r="1181" spans="1:5" ht="45">
      <c r="A1181" s="1784"/>
      <c r="B1181" s="1617" t="s">
        <v>4868</v>
      </c>
      <c r="C1181" s="1617" t="s">
        <v>4869</v>
      </c>
      <c r="D1181" s="1615" t="s">
        <v>8</v>
      </c>
      <c r="E1181" s="1615" t="s">
        <v>4870</v>
      </c>
    </row>
    <row r="1182" spans="1:5" ht="60">
      <c r="A1182" s="1784"/>
      <c r="B1182" s="1617"/>
      <c r="C1182" s="1617" t="s">
        <v>4871</v>
      </c>
      <c r="D1182" s="1615"/>
      <c r="E1182" s="1615" t="s">
        <v>4872</v>
      </c>
    </row>
    <row r="1183" spans="1:5" ht="30">
      <c r="A1183" s="1784"/>
      <c r="B1183" s="1617"/>
      <c r="C1183" s="1617" t="s">
        <v>4873</v>
      </c>
      <c r="D1183" s="1615"/>
      <c r="E1183" s="1615" t="s">
        <v>4874</v>
      </c>
    </row>
    <row r="1184" spans="1:5" ht="75">
      <c r="A1184" s="1787"/>
      <c r="B1184" s="1622" t="s">
        <v>4875</v>
      </c>
      <c r="C1184" s="1617" t="s">
        <v>4876</v>
      </c>
      <c r="D1184" s="1783" t="s">
        <v>8</v>
      </c>
      <c r="E1184" s="1615" t="s">
        <v>4877</v>
      </c>
    </row>
    <row r="1185" spans="1:5" ht="30">
      <c r="A1185" s="1784"/>
      <c r="B1185" s="1619"/>
      <c r="C1185" s="1617" t="s">
        <v>4878</v>
      </c>
      <c r="D1185" s="1615"/>
      <c r="E1185" s="1615" t="s">
        <v>4879</v>
      </c>
    </row>
    <row r="1186" spans="1:5" ht="30">
      <c r="A1186" s="1784"/>
      <c r="B1186" s="1617" t="s">
        <v>4880</v>
      </c>
      <c r="C1186" s="1617" t="s">
        <v>4881</v>
      </c>
      <c r="D1186" s="1783" t="s">
        <v>8</v>
      </c>
      <c r="E1186" s="1615" t="s">
        <v>4882</v>
      </c>
    </row>
    <row r="1187" spans="1:5" ht="30">
      <c r="A1187" s="1784"/>
      <c r="B1187" s="1617"/>
      <c r="C1187" s="1617" t="s">
        <v>4883</v>
      </c>
      <c r="D1187" s="1615"/>
      <c r="E1187" s="1615" t="s">
        <v>4884</v>
      </c>
    </row>
    <row r="1188" spans="1:5" ht="30">
      <c r="A1188" s="1787"/>
      <c r="B1188" s="1792"/>
      <c r="C1188" s="1617" t="s">
        <v>4885</v>
      </c>
      <c r="D1188" s="1608"/>
      <c r="E1188" s="1615" t="s">
        <v>4886</v>
      </c>
    </row>
    <row r="1189" spans="1:5" ht="30">
      <c r="A1189" s="1784"/>
      <c r="B1189" s="1617" t="s">
        <v>4887</v>
      </c>
      <c r="C1189" s="1617" t="s">
        <v>4888</v>
      </c>
      <c r="D1189" s="1783" t="s">
        <v>4889</v>
      </c>
      <c r="E1189" s="1799" t="s">
        <v>4890</v>
      </c>
    </row>
    <row r="1190" spans="1:5">
      <c r="A1190" s="1784"/>
      <c r="B1190" s="1617"/>
      <c r="C1190" s="1617" t="s">
        <v>4891</v>
      </c>
      <c r="D1190" s="1615"/>
      <c r="E1190" s="1799" t="s">
        <v>570</v>
      </c>
    </row>
    <row r="1191" spans="1:5" ht="30">
      <c r="A1191" s="1784"/>
      <c r="B1191" s="1617"/>
      <c r="C1191" s="1617" t="s">
        <v>4892</v>
      </c>
      <c r="D1191" s="1615"/>
      <c r="E1191" s="1799" t="s">
        <v>4893</v>
      </c>
    </row>
    <row r="1192" spans="1:5" ht="30">
      <c r="A1192" s="1784"/>
      <c r="B1192" s="1617"/>
      <c r="C1192" s="1617" t="s">
        <v>4894</v>
      </c>
      <c r="D1192" s="1615"/>
      <c r="E1192" s="1799" t="s">
        <v>360</v>
      </c>
    </row>
    <row r="1193" spans="1:5" ht="30">
      <c r="A1193" s="1784"/>
      <c r="B1193" s="1617"/>
      <c r="C1193" s="1617" t="s">
        <v>4895</v>
      </c>
      <c r="D1193" s="1615"/>
      <c r="E1193" s="1800" t="s">
        <v>4896</v>
      </c>
    </row>
    <row r="1194" spans="1:5">
      <c r="A1194" s="1784"/>
      <c r="B1194" s="1617"/>
      <c r="C1194" s="1617" t="s">
        <v>4897</v>
      </c>
      <c r="D1194" s="1615"/>
      <c r="E1194" s="1799" t="s">
        <v>4898</v>
      </c>
    </row>
    <row r="1195" spans="1:5" ht="30">
      <c r="A1195" s="1784"/>
      <c r="B1195" s="1617" t="s">
        <v>4899</v>
      </c>
      <c r="C1195" s="1622" t="s">
        <v>4888</v>
      </c>
      <c r="D1195" s="1783" t="s">
        <v>4900</v>
      </c>
      <c r="E1195" s="1783" t="s">
        <v>4890</v>
      </c>
    </row>
    <row r="1196" spans="1:5">
      <c r="A1196" s="1784"/>
      <c r="B1196" s="1617"/>
      <c r="C1196" s="1617" t="s">
        <v>4891</v>
      </c>
      <c r="D1196" s="1615"/>
      <c r="E1196" s="1783" t="s">
        <v>355</v>
      </c>
    </row>
    <row r="1197" spans="1:5" ht="30">
      <c r="A1197" s="1784"/>
      <c r="B1197" s="1617"/>
      <c r="C1197" s="1617" t="s">
        <v>4892</v>
      </c>
      <c r="D1197" s="1615"/>
      <c r="E1197" s="1783" t="s">
        <v>4893</v>
      </c>
    </row>
    <row r="1198" spans="1:5" ht="30">
      <c r="A1198" s="1784"/>
      <c r="B1198" s="1617"/>
      <c r="C1198" s="1617" t="s">
        <v>4894</v>
      </c>
      <c r="D1198" s="1615"/>
      <c r="E1198" s="1783" t="s">
        <v>867</v>
      </c>
    </row>
    <row r="1199" spans="1:5" ht="30">
      <c r="A1199" s="1784"/>
      <c r="B1199" s="1617"/>
      <c r="C1199" s="1617" t="s">
        <v>4895</v>
      </c>
      <c r="D1199" s="1615"/>
      <c r="E1199" s="1783" t="s">
        <v>4896</v>
      </c>
    </row>
    <row r="1200" spans="1:5">
      <c r="A1200" s="1784"/>
      <c r="B1200" s="1617"/>
      <c r="C1200" s="1617" t="s">
        <v>4897</v>
      </c>
      <c r="D1200" s="1615"/>
      <c r="E1200" s="1783" t="s">
        <v>4898</v>
      </c>
    </row>
    <row r="1201" spans="1:5" ht="30">
      <c r="A1201" s="1784"/>
      <c r="B1201" s="1617" t="s">
        <v>4901</v>
      </c>
      <c r="C1201" s="1617" t="s">
        <v>4888</v>
      </c>
      <c r="D1201" s="1615" t="s">
        <v>4902</v>
      </c>
      <c r="E1201" s="1783" t="s">
        <v>4890</v>
      </c>
    </row>
    <row r="1202" spans="1:5">
      <c r="A1202" s="1784"/>
      <c r="B1202" s="1617"/>
      <c r="C1202" s="1617" t="s">
        <v>4891</v>
      </c>
      <c r="D1202" s="1615"/>
      <c r="E1202" s="1783" t="s">
        <v>355</v>
      </c>
    </row>
    <row r="1203" spans="1:5" ht="30">
      <c r="A1203" s="1784"/>
      <c r="B1203" s="1617"/>
      <c r="C1203" s="1617" t="s">
        <v>4892</v>
      </c>
      <c r="D1203" s="1615"/>
      <c r="E1203" s="1783" t="s">
        <v>4893</v>
      </c>
    </row>
    <row r="1204" spans="1:5" ht="30">
      <c r="A1204" s="1784"/>
      <c r="B1204" s="1617"/>
      <c r="C1204" s="1617" t="s">
        <v>4894</v>
      </c>
      <c r="D1204" s="1615"/>
      <c r="E1204" s="1783" t="s">
        <v>867</v>
      </c>
    </row>
    <row r="1205" spans="1:5" ht="30">
      <c r="A1205" s="1784"/>
      <c r="B1205" s="1617"/>
      <c r="C1205" s="1617" t="s">
        <v>4895</v>
      </c>
      <c r="D1205" s="1615"/>
      <c r="E1205" s="1783" t="s">
        <v>4896</v>
      </c>
    </row>
    <row r="1206" spans="1:5">
      <c r="A1206" s="1784"/>
      <c r="B1206" s="1617"/>
      <c r="C1206" s="1617" t="s">
        <v>4897</v>
      </c>
      <c r="D1206" s="1615"/>
      <c r="E1206" s="1783" t="s">
        <v>4898</v>
      </c>
    </row>
    <row r="1207" spans="1:5" ht="30">
      <c r="A1207" s="1784"/>
      <c r="B1207" s="1622" t="s">
        <v>4903</v>
      </c>
      <c r="C1207" s="1801" t="s">
        <v>4888</v>
      </c>
      <c r="D1207" s="1783" t="s">
        <v>4904</v>
      </c>
      <c r="E1207" s="1783" t="s">
        <v>4890</v>
      </c>
    </row>
    <row r="1208" spans="1:5">
      <c r="A1208" s="1784"/>
      <c r="B1208" s="1617"/>
      <c r="C1208" s="1801" t="s">
        <v>4891</v>
      </c>
      <c r="D1208" s="1615"/>
      <c r="E1208" s="1783" t="s">
        <v>355</v>
      </c>
    </row>
    <row r="1209" spans="1:5" ht="30">
      <c r="A1209" s="1784"/>
      <c r="B1209" s="1617"/>
      <c r="C1209" s="1801" t="s">
        <v>4892</v>
      </c>
      <c r="D1209" s="1615"/>
      <c r="E1209" s="1783" t="s">
        <v>4893</v>
      </c>
    </row>
    <row r="1210" spans="1:5" ht="30">
      <c r="A1210" s="1784"/>
      <c r="B1210" s="1617"/>
      <c r="C1210" s="1801" t="s">
        <v>4894</v>
      </c>
      <c r="D1210" s="1615"/>
      <c r="E1210" s="1783" t="s">
        <v>867</v>
      </c>
    </row>
    <row r="1211" spans="1:5" ht="30">
      <c r="A1211" s="1784"/>
      <c r="B1211" s="1617"/>
      <c r="C1211" s="1801" t="s">
        <v>4895</v>
      </c>
      <c r="D1211" s="1615"/>
      <c r="E1211" s="1783" t="s">
        <v>4896</v>
      </c>
    </row>
    <row r="1212" spans="1:5">
      <c r="A1212" s="1784"/>
      <c r="B1212" s="1617"/>
      <c r="C1212" s="1801" t="s">
        <v>4897</v>
      </c>
      <c r="D1212" s="1615"/>
      <c r="E1212" s="1783" t="s">
        <v>4898</v>
      </c>
    </row>
    <row r="1213" spans="1:5" ht="45">
      <c r="A1213" s="1784"/>
      <c r="B1213" s="1617" t="s">
        <v>4905</v>
      </c>
      <c r="C1213" s="1801" t="s">
        <v>4888</v>
      </c>
      <c r="D1213" s="1615" t="s">
        <v>4906</v>
      </c>
      <c r="E1213" s="1799" t="s">
        <v>4890</v>
      </c>
    </row>
    <row r="1214" spans="1:5">
      <c r="A1214" s="1784"/>
      <c r="B1214" s="1617"/>
      <c r="C1214" s="1801" t="s">
        <v>4891</v>
      </c>
      <c r="D1214" s="1615"/>
      <c r="E1214" s="1799" t="s">
        <v>355</v>
      </c>
    </row>
    <row r="1215" spans="1:5" ht="30">
      <c r="A1215" s="1784"/>
      <c r="B1215" s="1617"/>
      <c r="C1215" s="1801" t="s">
        <v>4892</v>
      </c>
      <c r="D1215" s="1615"/>
      <c r="E1215" s="1799" t="s">
        <v>4893</v>
      </c>
    </row>
    <row r="1216" spans="1:5" ht="30">
      <c r="A1216" s="1784"/>
      <c r="B1216" s="1617"/>
      <c r="C1216" s="1801" t="s">
        <v>4894</v>
      </c>
      <c r="D1216" s="1615"/>
      <c r="E1216" s="1799" t="s">
        <v>867</v>
      </c>
    </row>
    <row r="1217" spans="1:5" ht="30">
      <c r="A1217" s="1784"/>
      <c r="B1217" s="1617"/>
      <c r="C1217" s="1801" t="s">
        <v>4895</v>
      </c>
      <c r="D1217" s="1615"/>
      <c r="E1217" s="1799" t="s">
        <v>4896</v>
      </c>
    </row>
    <row r="1218" spans="1:5">
      <c r="A1218" s="1784"/>
      <c r="B1218" s="1617"/>
      <c r="C1218" s="1801" t="s">
        <v>4897</v>
      </c>
      <c r="D1218" s="1615"/>
      <c r="E1218" s="1799" t="s">
        <v>4898</v>
      </c>
    </row>
    <row r="1219" spans="1:5" ht="30">
      <c r="A1219" s="1784"/>
      <c r="B1219" s="1617" t="s">
        <v>4907</v>
      </c>
      <c r="C1219" s="1801" t="s">
        <v>4888</v>
      </c>
      <c r="D1219" s="1615" t="s">
        <v>4908</v>
      </c>
      <c r="E1219" s="1799" t="s">
        <v>4909</v>
      </c>
    </row>
    <row r="1220" spans="1:5">
      <c r="A1220" s="1784"/>
      <c r="B1220" s="1617"/>
      <c r="C1220" s="1801" t="s">
        <v>4891</v>
      </c>
      <c r="D1220" s="1615"/>
      <c r="E1220" s="1799" t="s">
        <v>4909</v>
      </c>
    </row>
    <row r="1221" spans="1:5" ht="30">
      <c r="A1221" s="1784"/>
      <c r="B1221" s="1617"/>
      <c r="C1221" s="1801" t="s">
        <v>4892</v>
      </c>
      <c r="D1221" s="1615"/>
      <c r="E1221" s="1799" t="s">
        <v>2747</v>
      </c>
    </row>
    <row r="1222" spans="1:5" ht="30">
      <c r="A1222" s="1784"/>
      <c r="B1222" s="1617"/>
      <c r="C1222" s="1801" t="s">
        <v>4894</v>
      </c>
      <c r="D1222" s="1615"/>
      <c r="E1222" s="1799" t="s">
        <v>4909</v>
      </c>
    </row>
    <row r="1223" spans="1:5" ht="30">
      <c r="A1223" s="1784"/>
      <c r="B1223" s="1617"/>
      <c r="C1223" s="1801" t="s">
        <v>4895</v>
      </c>
      <c r="D1223" s="1615"/>
      <c r="E1223" s="1799" t="s">
        <v>4909</v>
      </c>
    </row>
    <row r="1224" spans="1:5">
      <c r="A1224" s="1784"/>
      <c r="B1224" s="1617"/>
      <c r="C1224" s="1801" t="s">
        <v>4897</v>
      </c>
      <c r="D1224" s="1615"/>
      <c r="E1224" s="1799" t="s">
        <v>4909</v>
      </c>
    </row>
    <row r="1225" spans="1:5">
      <c r="A1225" s="1784"/>
      <c r="B1225" s="1617"/>
      <c r="C1225" s="1801" t="s">
        <v>4910</v>
      </c>
      <c r="D1225" s="1615"/>
      <c r="E1225" s="1799" t="s">
        <v>4911</v>
      </c>
    </row>
    <row r="1226" spans="1:5" ht="30">
      <c r="A1226" s="1784"/>
      <c r="B1226" s="1617" t="s">
        <v>4912</v>
      </c>
      <c r="C1226" s="1801" t="s">
        <v>4888</v>
      </c>
      <c r="D1226" s="1615" t="s">
        <v>4913</v>
      </c>
      <c r="E1226" s="1799" t="s">
        <v>4890</v>
      </c>
    </row>
    <row r="1227" spans="1:5">
      <c r="A1227" s="1784"/>
      <c r="B1227" s="1617"/>
      <c r="C1227" s="1801" t="s">
        <v>4891</v>
      </c>
      <c r="D1227" s="1615"/>
      <c r="E1227" s="1799" t="s">
        <v>4909</v>
      </c>
    </row>
    <row r="1228" spans="1:5" ht="30">
      <c r="A1228" s="1784"/>
      <c r="B1228" s="1617"/>
      <c r="C1228" s="1801" t="s">
        <v>4892</v>
      </c>
      <c r="D1228" s="1615"/>
      <c r="E1228" s="1799" t="s">
        <v>4893</v>
      </c>
    </row>
    <row r="1229" spans="1:5" ht="30">
      <c r="A1229" s="1784"/>
      <c r="B1229" s="1617"/>
      <c r="C1229" s="1801" t="s">
        <v>4894</v>
      </c>
      <c r="D1229" s="1615"/>
      <c r="E1229" s="1799" t="s">
        <v>867</v>
      </c>
    </row>
    <row r="1230" spans="1:5" ht="30">
      <c r="A1230" s="1784"/>
      <c r="B1230" s="1617"/>
      <c r="C1230" s="1801" t="s">
        <v>4895</v>
      </c>
      <c r="D1230" s="1615"/>
      <c r="E1230" s="1799" t="s">
        <v>4896</v>
      </c>
    </row>
    <row r="1231" spans="1:5">
      <c r="A1231" s="1784"/>
      <c r="B1231" s="1617"/>
      <c r="C1231" s="1801" t="s">
        <v>4897</v>
      </c>
      <c r="D1231" s="1615"/>
      <c r="E1231" s="1799" t="s">
        <v>4898</v>
      </c>
    </row>
    <row r="1232" spans="1:5" ht="30">
      <c r="A1232" s="1784"/>
      <c r="B1232" s="1622" t="s">
        <v>4914</v>
      </c>
      <c r="C1232" s="1801" t="s">
        <v>4888</v>
      </c>
      <c r="D1232" s="1783" t="s">
        <v>4915</v>
      </c>
      <c r="E1232" s="1799" t="s">
        <v>4890</v>
      </c>
    </row>
    <row r="1233" spans="1:5">
      <c r="A1233" s="1784"/>
      <c r="B1233" s="1617"/>
      <c r="C1233" s="1801" t="s">
        <v>4891</v>
      </c>
      <c r="D1233" s="1615"/>
      <c r="E1233" s="1799" t="s">
        <v>4909</v>
      </c>
    </row>
    <row r="1234" spans="1:5" ht="30">
      <c r="A1234" s="1784"/>
      <c r="B1234" s="1617"/>
      <c r="C1234" s="1801" t="s">
        <v>4892</v>
      </c>
      <c r="D1234" s="1615"/>
      <c r="E1234" s="1799" t="s">
        <v>4916</v>
      </c>
    </row>
    <row r="1235" spans="1:5" ht="30">
      <c r="A1235" s="1784"/>
      <c r="B1235" s="1617"/>
      <c r="C1235" s="1801" t="s">
        <v>4894</v>
      </c>
      <c r="D1235" s="1615"/>
      <c r="E1235" s="1799" t="s">
        <v>1159</v>
      </c>
    </row>
    <row r="1236" spans="1:5" ht="30">
      <c r="A1236" s="1784"/>
      <c r="B1236" s="1617"/>
      <c r="C1236" s="1801" t="s">
        <v>4895</v>
      </c>
      <c r="D1236" s="1615"/>
      <c r="E1236" s="1799" t="s">
        <v>3046</v>
      </c>
    </row>
    <row r="1237" spans="1:5">
      <c r="A1237" s="1784"/>
      <c r="B1237" s="1617"/>
      <c r="C1237" s="1801" t="s">
        <v>4897</v>
      </c>
      <c r="D1237" s="1615"/>
      <c r="E1237" s="1799" t="s">
        <v>4917</v>
      </c>
    </row>
    <row r="1238" spans="1:5" ht="30">
      <c r="A1238" s="1784"/>
      <c r="B1238" s="1617"/>
      <c r="C1238" s="1801" t="s">
        <v>4918</v>
      </c>
      <c r="D1238" s="1615"/>
      <c r="E1238" s="1799" t="s">
        <v>4919</v>
      </c>
    </row>
    <row r="1239" spans="1:5" ht="30">
      <c r="A1239" s="1784"/>
      <c r="B1239" s="1617"/>
      <c r="C1239" s="1801" t="s">
        <v>4920</v>
      </c>
      <c r="D1239" s="1615"/>
      <c r="E1239" s="1799" t="s">
        <v>4921</v>
      </c>
    </row>
    <row r="1240" spans="1:5" ht="30">
      <c r="A1240" s="1784"/>
      <c r="B1240" s="1617" t="s">
        <v>4922</v>
      </c>
      <c r="C1240" s="1801" t="s">
        <v>4888</v>
      </c>
      <c r="D1240" s="1783" t="s">
        <v>4923</v>
      </c>
      <c r="E1240" s="1799" t="s">
        <v>4909</v>
      </c>
    </row>
    <row r="1241" spans="1:5">
      <c r="A1241" s="1784"/>
      <c r="B1241" s="1617"/>
      <c r="C1241" s="1801" t="s">
        <v>4891</v>
      </c>
      <c r="D1241" s="1615"/>
      <c r="E1241" s="1799" t="s">
        <v>1466</v>
      </c>
    </row>
    <row r="1242" spans="1:5" ht="30">
      <c r="A1242" s="1784"/>
      <c r="B1242" s="1617"/>
      <c r="C1242" s="1801" t="s">
        <v>4924</v>
      </c>
      <c r="D1242" s="1615"/>
      <c r="E1242" s="1799" t="s">
        <v>1212</v>
      </c>
    </row>
    <row r="1243" spans="1:5" ht="45">
      <c r="A1243" s="1784"/>
      <c r="B1243" s="1617"/>
      <c r="C1243" s="1801" t="s">
        <v>4925</v>
      </c>
      <c r="D1243" s="1615"/>
      <c r="E1243" s="1799" t="s">
        <v>355</v>
      </c>
    </row>
    <row r="1244" spans="1:5" ht="30">
      <c r="A1244" s="1784"/>
      <c r="B1244" s="1617"/>
      <c r="C1244" s="1801" t="s">
        <v>4892</v>
      </c>
      <c r="D1244" s="1615"/>
      <c r="E1244" s="1799" t="s">
        <v>2743</v>
      </c>
    </row>
    <row r="1245" spans="1:5" ht="30">
      <c r="A1245" s="1784"/>
      <c r="B1245" s="1617"/>
      <c r="C1245" s="1801" t="s">
        <v>4894</v>
      </c>
      <c r="D1245" s="1615"/>
      <c r="E1245" s="1799" t="s">
        <v>867</v>
      </c>
    </row>
    <row r="1246" spans="1:5" ht="30">
      <c r="A1246" s="1784"/>
      <c r="B1246" s="1617"/>
      <c r="C1246" s="1801" t="s">
        <v>4895</v>
      </c>
      <c r="D1246" s="1615"/>
      <c r="E1246" s="1799" t="s">
        <v>360</v>
      </c>
    </row>
    <row r="1247" spans="1:5">
      <c r="A1247" s="1784"/>
      <c r="B1247" s="1617"/>
      <c r="C1247" s="1801" t="s">
        <v>4897</v>
      </c>
      <c r="D1247" s="1615"/>
      <c r="E1247" s="1799" t="s">
        <v>4898</v>
      </c>
    </row>
    <row r="1248" spans="1:5" ht="45">
      <c r="A1248" s="1784"/>
      <c r="B1248" s="1622" t="s">
        <v>4926</v>
      </c>
      <c r="C1248" s="1801" t="s">
        <v>4888</v>
      </c>
      <c r="D1248" s="1783" t="s">
        <v>4927</v>
      </c>
      <c r="E1248" s="1799" t="s">
        <v>4890</v>
      </c>
    </row>
    <row r="1249" spans="1:5">
      <c r="A1249" s="1784"/>
      <c r="B1249" s="1617"/>
      <c r="C1249" s="1801" t="s">
        <v>4891</v>
      </c>
      <c r="D1249" s="1615"/>
      <c r="E1249" s="1799" t="s">
        <v>355</v>
      </c>
    </row>
    <row r="1250" spans="1:5" ht="30">
      <c r="A1250" s="1784"/>
      <c r="B1250" s="1617"/>
      <c r="C1250" s="1801" t="s">
        <v>4892</v>
      </c>
      <c r="D1250" s="1615"/>
      <c r="E1250" s="1799" t="s">
        <v>4893</v>
      </c>
    </row>
    <row r="1251" spans="1:5" ht="30">
      <c r="A1251" s="1784"/>
      <c r="B1251" s="1617"/>
      <c r="C1251" s="1801" t="s">
        <v>4894</v>
      </c>
      <c r="D1251" s="1615"/>
      <c r="E1251" s="1799" t="s">
        <v>867</v>
      </c>
    </row>
    <row r="1252" spans="1:5" ht="30">
      <c r="A1252" s="1784"/>
      <c r="B1252" s="1617"/>
      <c r="C1252" s="1801" t="s">
        <v>4895</v>
      </c>
      <c r="D1252" s="1615"/>
      <c r="E1252" s="1799" t="s">
        <v>4896</v>
      </c>
    </row>
    <row r="1253" spans="1:5">
      <c r="A1253" s="1784"/>
      <c r="B1253" s="1617"/>
      <c r="C1253" s="1801" t="s">
        <v>4897</v>
      </c>
      <c r="D1253" s="1615"/>
      <c r="E1253" s="1799" t="s">
        <v>4898</v>
      </c>
    </row>
    <row r="1254" spans="1:5" ht="60">
      <c r="A1254" s="1784"/>
      <c r="B1254" s="1617" t="s">
        <v>4928</v>
      </c>
      <c r="C1254" s="1801" t="s">
        <v>4888</v>
      </c>
      <c r="D1254" s="1615" t="s">
        <v>4929</v>
      </c>
      <c r="E1254" s="1799" t="s">
        <v>4909</v>
      </c>
    </row>
    <row r="1255" spans="1:5">
      <c r="A1255" s="1784"/>
      <c r="B1255" s="1617"/>
      <c r="C1255" s="1801" t="s">
        <v>4891</v>
      </c>
      <c r="D1255" s="1615"/>
      <c r="E1255" s="1799" t="s">
        <v>4909</v>
      </c>
    </row>
    <row r="1256" spans="1:5" ht="30">
      <c r="A1256" s="1784"/>
      <c r="B1256" s="1617"/>
      <c r="C1256" s="1801" t="s">
        <v>4892</v>
      </c>
      <c r="D1256" s="1615"/>
      <c r="E1256" s="1799">
        <v>1</v>
      </c>
    </row>
    <row r="1257" spans="1:5" ht="30">
      <c r="A1257" s="1784"/>
      <c r="B1257" s="1617"/>
      <c r="C1257" s="1801" t="s">
        <v>4894</v>
      </c>
      <c r="D1257" s="1615"/>
      <c r="E1257" s="1799" t="s">
        <v>867</v>
      </c>
    </row>
    <row r="1258" spans="1:5" ht="30">
      <c r="A1258" s="1784"/>
      <c r="B1258" s="1617"/>
      <c r="C1258" s="1801" t="s">
        <v>4895</v>
      </c>
      <c r="D1258" s="1615"/>
      <c r="E1258" s="1799" t="s">
        <v>4909</v>
      </c>
    </row>
    <row r="1259" spans="1:5">
      <c r="A1259" s="1784"/>
      <c r="B1259" s="1617"/>
      <c r="C1259" s="1801" t="s">
        <v>4897</v>
      </c>
      <c r="D1259" s="1615"/>
      <c r="E1259" s="1799" t="s">
        <v>4898</v>
      </c>
    </row>
    <row r="1260" spans="1:5" ht="30">
      <c r="A1260" s="1784"/>
      <c r="B1260" s="1617" t="s">
        <v>4930</v>
      </c>
      <c r="C1260" s="1801" t="s">
        <v>4888</v>
      </c>
      <c r="D1260" s="1783" t="s">
        <v>4830</v>
      </c>
      <c r="E1260" s="1799" t="s">
        <v>4890</v>
      </c>
    </row>
    <row r="1261" spans="1:5">
      <c r="A1261" s="1784"/>
      <c r="B1261" s="1623"/>
      <c r="C1261" s="1801" t="s">
        <v>4897</v>
      </c>
      <c r="D1261" s="1615"/>
      <c r="E1261" s="1799" t="s">
        <v>4931</v>
      </c>
    </row>
    <row r="1262" spans="1:5" ht="30">
      <c r="A1262" s="1787">
        <v>7</v>
      </c>
      <c r="B1262" s="1629" t="s">
        <v>4932</v>
      </c>
      <c r="C1262" s="1802" t="s">
        <v>4933</v>
      </c>
      <c r="D1262" s="1771"/>
      <c r="E1262" s="1800">
        <v>0.45</v>
      </c>
    </row>
    <row r="1263" spans="1:5" ht="60">
      <c r="A1263" s="1784"/>
      <c r="B1263" s="1622" t="s">
        <v>4934</v>
      </c>
      <c r="C1263" s="1801" t="s">
        <v>4935</v>
      </c>
      <c r="D1263" s="1783" t="s">
        <v>8</v>
      </c>
      <c r="E1263" s="1654" t="s">
        <v>4936</v>
      </c>
    </row>
    <row r="1264" spans="1:5" ht="30">
      <c r="A1264" s="1784"/>
      <c r="B1264" s="1617"/>
      <c r="C1264" s="1801" t="s">
        <v>4938</v>
      </c>
      <c r="D1264" s="1615"/>
      <c r="E1264" s="1654" t="s">
        <v>4939</v>
      </c>
    </row>
    <row r="1265" spans="1:5" ht="45">
      <c r="A1265" s="1784"/>
      <c r="B1265" s="1622" t="s">
        <v>4940</v>
      </c>
      <c r="C1265" s="1801" t="s">
        <v>4941</v>
      </c>
      <c r="D1265" s="1783" t="s">
        <v>1188</v>
      </c>
      <c r="E1265" s="1654" t="s">
        <v>4942</v>
      </c>
    </row>
    <row r="1266" spans="1:5" ht="45">
      <c r="A1266" s="1784"/>
      <c r="B1266" s="1622" t="s">
        <v>4943</v>
      </c>
      <c r="C1266" s="1801" t="s">
        <v>4944</v>
      </c>
      <c r="D1266" s="1783" t="s">
        <v>8</v>
      </c>
      <c r="E1266" s="1654" t="s">
        <v>1577</v>
      </c>
    </row>
    <row r="1267" spans="1:5" ht="30">
      <c r="A1267" s="1784"/>
      <c r="B1267" s="1622" t="s">
        <v>4945</v>
      </c>
      <c r="C1267" s="1801" t="s">
        <v>4946</v>
      </c>
      <c r="D1267" s="1783" t="s">
        <v>4889</v>
      </c>
      <c r="E1267" s="1654" t="s">
        <v>4909</v>
      </c>
    </row>
    <row r="1268" spans="1:5" ht="30">
      <c r="A1268" s="1784"/>
      <c r="B1268" s="1617"/>
      <c r="C1268" s="1801" t="s">
        <v>4947</v>
      </c>
      <c r="D1268" s="1615"/>
      <c r="E1268" s="1654" t="s">
        <v>4909</v>
      </c>
    </row>
    <row r="1269" spans="1:5" ht="30">
      <c r="A1269" s="1784"/>
      <c r="B1269" s="1617"/>
      <c r="C1269" s="1801" t="s">
        <v>4948</v>
      </c>
      <c r="D1269" s="1615"/>
      <c r="E1269" s="1654" t="s">
        <v>1577</v>
      </c>
    </row>
    <row r="1270" spans="1:5" ht="30">
      <c r="A1270" s="1784"/>
      <c r="B1270" s="1617"/>
      <c r="C1270" s="1801" t="s">
        <v>4949</v>
      </c>
      <c r="D1270" s="1615"/>
      <c r="E1270" s="1799" t="s">
        <v>867</v>
      </c>
    </row>
    <row r="1271" spans="1:5" ht="30">
      <c r="A1271" s="1784"/>
      <c r="B1271" s="1617" t="s">
        <v>4950</v>
      </c>
      <c r="C1271" s="1803" t="s">
        <v>4946</v>
      </c>
      <c r="D1271" s="1655" t="s">
        <v>4951</v>
      </c>
      <c r="E1271" s="1799" t="s">
        <v>4016</v>
      </c>
    </row>
    <row r="1272" spans="1:5" ht="30">
      <c r="A1272" s="1784"/>
      <c r="B1272" s="1617"/>
      <c r="C1272" s="1803" t="s">
        <v>4947</v>
      </c>
      <c r="D1272" s="1799"/>
      <c r="E1272" s="1799" t="s">
        <v>4952</v>
      </c>
    </row>
    <row r="1273" spans="1:5" ht="30">
      <c r="A1273" s="1784"/>
      <c r="B1273" s="1617"/>
      <c r="C1273" s="1803" t="s">
        <v>4953</v>
      </c>
      <c r="D1273" s="1799"/>
      <c r="E1273" s="1799" t="s">
        <v>867</v>
      </c>
    </row>
    <row r="1274" spans="1:5" ht="30">
      <c r="A1274" s="1784"/>
      <c r="B1274" s="1617"/>
      <c r="C1274" s="1803" t="s">
        <v>4949</v>
      </c>
      <c r="D1274" s="1799"/>
      <c r="E1274" s="1799" t="s">
        <v>867</v>
      </c>
    </row>
    <row r="1275" spans="1:5" ht="30">
      <c r="A1275" s="1784"/>
      <c r="B1275" s="1617" t="s">
        <v>4954</v>
      </c>
      <c r="C1275" s="1803" t="s">
        <v>4946</v>
      </c>
      <c r="D1275" s="1615" t="s">
        <v>4902</v>
      </c>
      <c r="E1275" s="1799" t="s">
        <v>4955</v>
      </c>
    </row>
    <row r="1276" spans="1:5" ht="30">
      <c r="A1276" s="1784"/>
      <c r="B1276" s="1617"/>
      <c r="C1276" s="1803" t="s">
        <v>4947</v>
      </c>
      <c r="D1276" s="1615"/>
      <c r="E1276" s="1799" t="s">
        <v>4956</v>
      </c>
    </row>
    <row r="1277" spans="1:5" ht="30">
      <c r="A1277" s="1784"/>
      <c r="B1277" s="1617"/>
      <c r="C1277" s="1803" t="s">
        <v>4953</v>
      </c>
      <c r="D1277" s="1615"/>
      <c r="E1277" s="1799" t="s">
        <v>867</v>
      </c>
    </row>
    <row r="1278" spans="1:5" ht="30">
      <c r="A1278" s="1784"/>
      <c r="B1278" s="1617"/>
      <c r="C1278" s="1803" t="s">
        <v>4949</v>
      </c>
      <c r="D1278" s="1615"/>
      <c r="E1278" s="1799" t="s">
        <v>867</v>
      </c>
    </row>
    <row r="1279" spans="1:5" ht="30">
      <c r="A1279" s="1784"/>
      <c r="B1279" s="1877" t="s">
        <v>4957</v>
      </c>
      <c r="C1279" s="1803" t="s">
        <v>4946</v>
      </c>
      <c r="D1279" s="1783" t="s">
        <v>4904</v>
      </c>
      <c r="E1279" s="1799">
        <v>0.1</v>
      </c>
    </row>
    <row r="1280" spans="1:5" ht="30">
      <c r="A1280" s="1784"/>
      <c r="B1280" s="1617"/>
      <c r="C1280" s="1803" t="s">
        <v>4947</v>
      </c>
      <c r="D1280" s="1783"/>
      <c r="E1280" s="1799" t="s">
        <v>4958</v>
      </c>
    </row>
    <row r="1281" spans="1:5" ht="30">
      <c r="A1281" s="1784"/>
      <c r="B1281" s="1617"/>
      <c r="C1281" s="1803" t="s">
        <v>4953</v>
      </c>
      <c r="D1281" s="1783"/>
      <c r="E1281" s="1799" t="s">
        <v>867</v>
      </c>
    </row>
    <row r="1282" spans="1:5" ht="30">
      <c r="A1282" s="1784"/>
      <c r="B1282" s="1617"/>
      <c r="C1282" s="1803" t="s">
        <v>4949</v>
      </c>
      <c r="D1282" s="1783"/>
      <c r="E1282" s="1799" t="s">
        <v>867</v>
      </c>
    </row>
    <row r="1283" spans="1:5" ht="45">
      <c r="A1283" s="1784"/>
      <c r="B1283" s="1617" t="s">
        <v>4959</v>
      </c>
      <c r="C1283" s="1803" t="s">
        <v>4946</v>
      </c>
      <c r="D1283" s="1783" t="s">
        <v>4906</v>
      </c>
      <c r="E1283" s="1799" t="s">
        <v>4955</v>
      </c>
    </row>
    <row r="1284" spans="1:5" ht="30">
      <c r="A1284" s="1784"/>
      <c r="B1284" s="1617"/>
      <c r="C1284" s="1803" t="s">
        <v>4947</v>
      </c>
      <c r="D1284" s="1615"/>
      <c r="E1284" s="1799" t="s">
        <v>4956</v>
      </c>
    </row>
    <row r="1285" spans="1:5" ht="30">
      <c r="A1285" s="1784"/>
      <c r="B1285" s="1617"/>
      <c r="C1285" s="1803" t="s">
        <v>4953</v>
      </c>
      <c r="D1285" s="1615"/>
      <c r="E1285" s="1799" t="s">
        <v>867</v>
      </c>
    </row>
    <row r="1286" spans="1:5" ht="30">
      <c r="A1286" s="1784"/>
      <c r="B1286" s="1617"/>
      <c r="C1286" s="1803" t="s">
        <v>4949</v>
      </c>
      <c r="D1286" s="1615"/>
      <c r="E1286" s="1799" t="s">
        <v>867</v>
      </c>
    </row>
    <row r="1287" spans="1:5" ht="30">
      <c r="A1287" s="1784"/>
      <c r="B1287" s="1617" t="s">
        <v>4960</v>
      </c>
      <c r="C1287" s="1803" t="s">
        <v>4946</v>
      </c>
      <c r="D1287" s="1615" t="s">
        <v>4908</v>
      </c>
      <c r="E1287" s="1799" t="s">
        <v>4909</v>
      </c>
    </row>
    <row r="1288" spans="1:5" ht="30">
      <c r="A1288" s="1784"/>
      <c r="B1288" s="1617"/>
      <c r="C1288" s="1803" t="s">
        <v>4947</v>
      </c>
      <c r="D1288" s="1615"/>
      <c r="E1288" s="1799" t="s">
        <v>4956</v>
      </c>
    </row>
    <row r="1289" spans="1:5" ht="30">
      <c r="A1289" s="1784"/>
      <c r="B1289" s="1617"/>
      <c r="C1289" s="1803" t="s">
        <v>4953</v>
      </c>
      <c r="D1289" s="1615"/>
      <c r="E1289" s="1799" t="s">
        <v>867</v>
      </c>
    </row>
    <row r="1290" spans="1:5" ht="30">
      <c r="A1290" s="1784"/>
      <c r="B1290" s="1617"/>
      <c r="C1290" s="1803" t="s">
        <v>4949</v>
      </c>
      <c r="D1290" s="1615"/>
      <c r="E1290" s="1799" t="s">
        <v>867</v>
      </c>
    </row>
    <row r="1291" spans="1:5" ht="30">
      <c r="A1291" s="1784"/>
      <c r="B1291" s="1617" t="s">
        <v>4961</v>
      </c>
      <c r="C1291" s="1803" t="s">
        <v>4946</v>
      </c>
      <c r="D1291" s="1615" t="s">
        <v>4913</v>
      </c>
      <c r="E1291" s="1799" t="s">
        <v>4955</v>
      </c>
    </row>
    <row r="1292" spans="1:5" ht="30">
      <c r="A1292" s="1784"/>
      <c r="B1292" s="1617"/>
      <c r="C1292" s="1803" t="s">
        <v>4947</v>
      </c>
      <c r="D1292" s="1615"/>
      <c r="E1292" s="1799" t="s">
        <v>4956</v>
      </c>
    </row>
    <row r="1293" spans="1:5" ht="30">
      <c r="A1293" s="1784"/>
      <c r="B1293" s="1617"/>
      <c r="C1293" s="1803" t="s">
        <v>4953</v>
      </c>
      <c r="D1293" s="1615"/>
      <c r="E1293" s="1799" t="s">
        <v>867</v>
      </c>
    </row>
    <row r="1294" spans="1:5" ht="30">
      <c r="A1294" s="1784"/>
      <c r="B1294" s="1617"/>
      <c r="C1294" s="1803" t="s">
        <v>4949</v>
      </c>
      <c r="D1294" s="1615"/>
      <c r="E1294" s="1799" t="s">
        <v>867</v>
      </c>
    </row>
    <row r="1295" spans="1:5" ht="30">
      <c r="A1295" s="1784"/>
      <c r="B1295" s="1617" t="s">
        <v>4962</v>
      </c>
      <c r="C1295" s="1803" t="s">
        <v>4946</v>
      </c>
      <c r="D1295" s="1615" t="s">
        <v>4915</v>
      </c>
      <c r="E1295" s="1799" t="s">
        <v>4963</v>
      </c>
    </row>
    <row r="1296" spans="1:5" ht="30">
      <c r="A1296" s="1784"/>
      <c r="B1296" s="1617"/>
      <c r="C1296" s="1803" t="s">
        <v>4947</v>
      </c>
      <c r="D1296" s="1615"/>
      <c r="E1296" s="1799" t="s">
        <v>4964</v>
      </c>
    </row>
    <row r="1297" spans="1:5" ht="30">
      <c r="A1297" s="1784"/>
      <c r="B1297" s="1617"/>
      <c r="C1297" s="1803" t="s">
        <v>4953</v>
      </c>
      <c r="D1297" s="1615"/>
      <c r="E1297" s="1799" t="s">
        <v>4909</v>
      </c>
    </row>
    <row r="1298" spans="1:5" ht="30">
      <c r="A1298" s="1784"/>
      <c r="B1298" s="1617"/>
      <c r="C1298" s="1803" t="s">
        <v>4949</v>
      </c>
      <c r="D1298" s="1615"/>
      <c r="E1298" s="1799" t="s">
        <v>867</v>
      </c>
    </row>
    <row r="1299" spans="1:5" ht="30">
      <c r="A1299" s="1784"/>
      <c r="B1299" s="1617"/>
      <c r="C1299" s="1803" t="s">
        <v>4965</v>
      </c>
      <c r="D1299" s="1615"/>
      <c r="E1299" s="1799" t="s">
        <v>4966</v>
      </c>
    </row>
    <row r="1300" spans="1:5" ht="30">
      <c r="A1300" s="1784"/>
      <c r="B1300" s="1617"/>
      <c r="C1300" s="1803" t="s">
        <v>4967</v>
      </c>
      <c r="D1300" s="1615"/>
      <c r="E1300" s="1799" t="s">
        <v>4968</v>
      </c>
    </row>
    <row r="1301" spans="1:5" ht="30">
      <c r="A1301" s="1784"/>
      <c r="B1301" s="1617" t="s">
        <v>4969</v>
      </c>
      <c r="C1301" s="1803" t="s">
        <v>4946</v>
      </c>
      <c r="D1301" s="1615" t="s">
        <v>4923</v>
      </c>
      <c r="E1301" s="1799" t="s">
        <v>4955</v>
      </c>
    </row>
    <row r="1302" spans="1:5" ht="30">
      <c r="A1302" s="1784"/>
      <c r="B1302" s="1617"/>
      <c r="C1302" s="1803" t="s">
        <v>4947</v>
      </c>
      <c r="D1302" s="1615"/>
      <c r="E1302" s="1799" t="s">
        <v>4956</v>
      </c>
    </row>
    <row r="1303" spans="1:5" ht="30">
      <c r="A1303" s="1784"/>
      <c r="B1303" s="1617"/>
      <c r="C1303" s="1803" t="s">
        <v>4953</v>
      </c>
      <c r="D1303" s="1615"/>
      <c r="E1303" s="1799" t="s">
        <v>867</v>
      </c>
    </row>
    <row r="1304" spans="1:5">
      <c r="A1304" s="1784"/>
      <c r="B1304" s="1617"/>
      <c r="C1304" s="1803" t="s">
        <v>4970</v>
      </c>
      <c r="D1304" s="1615"/>
      <c r="E1304" s="1799" t="s">
        <v>214</v>
      </c>
    </row>
    <row r="1305" spans="1:5" ht="30">
      <c r="A1305" s="1784"/>
      <c r="B1305" s="1617"/>
      <c r="C1305" s="1803" t="s">
        <v>4949</v>
      </c>
      <c r="D1305" s="1615"/>
      <c r="E1305" s="1799" t="s">
        <v>867</v>
      </c>
    </row>
    <row r="1306" spans="1:5" ht="45">
      <c r="A1306" s="1784"/>
      <c r="B1306" s="1617" t="s">
        <v>4971</v>
      </c>
      <c r="C1306" s="1803" t="s">
        <v>4946</v>
      </c>
      <c r="D1306" s="1615" t="s">
        <v>4927</v>
      </c>
      <c r="E1306" s="1799" t="s">
        <v>4955</v>
      </c>
    </row>
    <row r="1307" spans="1:5" ht="30">
      <c r="A1307" s="1784"/>
      <c r="B1307" s="1617"/>
      <c r="C1307" s="1803" t="s">
        <v>4947</v>
      </c>
      <c r="D1307" s="1615"/>
      <c r="E1307" s="1799" t="s">
        <v>4956</v>
      </c>
    </row>
    <row r="1308" spans="1:5" ht="30">
      <c r="A1308" s="1784"/>
      <c r="B1308" s="1617"/>
      <c r="C1308" s="1803" t="s">
        <v>4953</v>
      </c>
      <c r="D1308" s="1615"/>
      <c r="E1308" s="1799" t="s">
        <v>867</v>
      </c>
    </row>
    <row r="1309" spans="1:5" ht="30">
      <c r="A1309" s="1784"/>
      <c r="B1309" s="1617"/>
      <c r="C1309" s="1803" t="s">
        <v>4949</v>
      </c>
      <c r="D1309" s="1615"/>
      <c r="E1309" s="1799" t="s">
        <v>867</v>
      </c>
    </row>
    <row r="1310" spans="1:5" ht="60">
      <c r="A1310" s="1784"/>
      <c r="B1310" s="1617" t="s">
        <v>4972</v>
      </c>
      <c r="C1310" s="1803" t="s">
        <v>4946</v>
      </c>
      <c r="D1310" s="1615" t="s">
        <v>4973</v>
      </c>
      <c r="E1310" s="1799" t="s">
        <v>4955</v>
      </c>
    </row>
    <row r="1311" spans="1:5" ht="30">
      <c r="A1311" s="1784"/>
      <c r="B1311" s="1617"/>
      <c r="C1311" s="1803" t="s">
        <v>4947</v>
      </c>
      <c r="D1311" s="1615"/>
      <c r="E1311" s="1799" t="s">
        <v>4956</v>
      </c>
    </row>
    <row r="1312" spans="1:5" ht="30">
      <c r="A1312" s="1784"/>
      <c r="B1312" s="1617"/>
      <c r="C1312" s="1803" t="s">
        <v>4953</v>
      </c>
      <c r="D1312" s="1615"/>
      <c r="E1312" s="1799" t="s">
        <v>867</v>
      </c>
    </row>
    <row r="1313" spans="1:5" ht="30">
      <c r="A1313" s="1784"/>
      <c r="B1313" s="1617"/>
      <c r="C1313" s="1803" t="s">
        <v>4949</v>
      </c>
      <c r="D1313" s="1615"/>
      <c r="E1313" s="1799" t="s">
        <v>867</v>
      </c>
    </row>
    <row r="1314" spans="1:5" ht="30">
      <c r="A1314" s="1784"/>
      <c r="B1314" s="1617" t="s">
        <v>4974</v>
      </c>
      <c r="C1314" s="1803" t="s">
        <v>4946</v>
      </c>
      <c r="D1314" s="1615" t="s">
        <v>4830</v>
      </c>
      <c r="E1314" s="1799" t="s">
        <v>4975</v>
      </c>
    </row>
    <row r="1315" spans="1:5" ht="30">
      <c r="A1315" s="1784"/>
      <c r="B1315" s="1617"/>
      <c r="C1315" s="1803" t="s">
        <v>4976</v>
      </c>
      <c r="D1315" s="1615"/>
      <c r="E1315" s="1799" t="s">
        <v>4977</v>
      </c>
    </row>
    <row r="1316" spans="1:5" ht="30">
      <c r="A1316" s="1784"/>
      <c r="B1316" s="1617"/>
      <c r="C1316" s="1803" t="s">
        <v>4953</v>
      </c>
      <c r="D1316" s="1615"/>
      <c r="E1316" s="1799" t="s">
        <v>867</v>
      </c>
    </row>
    <row r="1317" spans="1:5" ht="30">
      <c r="A1317" s="1784"/>
      <c r="B1317" s="1617"/>
      <c r="C1317" s="1803" t="s">
        <v>4949</v>
      </c>
      <c r="D1317" s="1615"/>
      <c r="E1317" s="1799" t="s">
        <v>867</v>
      </c>
    </row>
    <row r="1318" spans="1:5">
      <c r="A1318" s="1784"/>
      <c r="B1318" s="1617" t="s">
        <v>4978</v>
      </c>
      <c r="C1318" s="1803" t="s">
        <v>4979</v>
      </c>
      <c r="D1318" s="1804" t="s">
        <v>4980</v>
      </c>
      <c r="E1318" s="1799" t="s">
        <v>4981</v>
      </c>
    </row>
    <row r="1319" spans="1:5" ht="30">
      <c r="A1319" s="1787">
        <v>8</v>
      </c>
      <c r="B1319" s="1629" t="s">
        <v>4982</v>
      </c>
      <c r="C1319" s="1616" t="s">
        <v>4983</v>
      </c>
      <c r="D1319" s="1787"/>
      <c r="E1319" s="1878" t="s">
        <v>4984</v>
      </c>
    </row>
    <row r="1320" spans="1:5" ht="45">
      <c r="A1320" s="1784"/>
      <c r="B1320" s="1617" t="s">
        <v>4985</v>
      </c>
      <c r="C1320" s="1803" t="s">
        <v>4986</v>
      </c>
      <c r="D1320" s="1804" t="s">
        <v>4987</v>
      </c>
      <c r="E1320" s="1804" t="s">
        <v>4432</v>
      </c>
    </row>
    <row r="1321" spans="1:5" ht="30">
      <c r="A1321" s="1784"/>
      <c r="B1321" s="1617"/>
      <c r="C1321" s="1803" t="s">
        <v>4988</v>
      </c>
      <c r="D1321" s="1804"/>
      <c r="E1321" s="1799"/>
    </row>
    <row r="1322" spans="1:5" ht="45">
      <c r="A1322" s="1784"/>
      <c r="B1322" s="1617" t="s">
        <v>4989</v>
      </c>
      <c r="C1322" s="1805" t="s">
        <v>4986</v>
      </c>
      <c r="D1322" s="1807" t="s">
        <v>4987</v>
      </c>
      <c r="E1322" s="1654" t="s">
        <v>4990</v>
      </c>
    </row>
    <row r="1323" spans="1:5" ht="60">
      <c r="A1323" s="1784"/>
      <c r="B1323" s="1617" t="s">
        <v>4991</v>
      </c>
      <c r="C1323" s="1805" t="s">
        <v>4992</v>
      </c>
      <c r="D1323" s="1807" t="s">
        <v>4993</v>
      </c>
      <c r="E1323" s="1655" t="s">
        <v>4994</v>
      </c>
    </row>
    <row r="1324" spans="1:5" ht="30">
      <c r="A1324" s="1784"/>
      <c r="B1324" s="1617"/>
      <c r="C1324" s="1805" t="s">
        <v>4995</v>
      </c>
      <c r="D1324" s="1804"/>
      <c r="E1324" s="1799"/>
    </row>
    <row r="1325" spans="1:5" ht="45">
      <c r="A1325" s="1784"/>
      <c r="B1325" s="1617" t="s">
        <v>4996</v>
      </c>
      <c r="C1325" s="1805" t="s">
        <v>4997</v>
      </c>
      <c r="D1325" s="1807" t="s">
        <v>4987</v>
      </c>
      <c r="E1325" s="1806" t="s">
        <v>4994</v>
      </c>
    </row>
    <row r="1326" spans="1:5" ht="30">
      <c r="A1326" s="1784"/>
      <c r="B1326" s="1617"/>
      <c r="C1326" s="1805" t="s">
        <v>4998</v>
      </c>
      <c r="D1326" s="1804"/>
      <c r="E1326" s="1799"/>
    </row>
    <row r="1327" spans="1:5" ht="30">
      <c r="A1327" s="1784"/>
      <c r="B1327" s="1617" t="s">
        <v>4999</v>
      </c>
      <c r="C1327" s="1805" t="s">
        <v>5000</v>
      </c>
      <c r="D1327" s="1807" t="s">
        <v>8</v>
      </c>
      <c r="E1327" s="1654" t="s">
        <v>5001</v>
      </c>
    </row>
    <row r="1328" spans="1:5" ht="30">
      <c r="A1328" s="1784"/>
      <c r="B1328" s="1617" t="s">
        <v>5002</v>
      </c>
      <c r="C1328" s="1805" t="s">
        <v>5003</v>
      </c>
      <c r="D1328" s="1807" t="s">
        <v>5004</v>
      </c>
      <c r="E1328" s="1654" t="s">
        <v>859</v>
      </c>
    </row>
    <row r="1329" spans="1:5" ht="45">
      <c r="A1329" s="1784"/>
      <c r="B1329" s="1617" t="s">
        <v>5005</v>
      </c>
      <c r="C1329" s="1805" t="s">
        <v>5006</v>
      </c>
      <c r="D1329" s="1807" t="s">
        <v>4993</v>
      </c>
      <c r="E1329" s="1654" t="s">
        <v>5007</v>
      </c>
    </row>
    <row r="1330" spans="1:5" ht="45">
      <c r="A1330" s="1784"/>
      <c r="B1330" s="1617" t="s">
        <v>5008</v>
      </c>
      <c r="C1330" s="1805" t="s">
        <v>5009</v>
      </c>
      <c r="D1330" s="1807" t="s">
        <v>4993</v>
      </c>
      <c r="E1330" s="1654" t="s">
        <v>5010</v>
      </c>
    </row>
    <row r="1331" spans="1:5" ht="30">
      <c r="A1331" s="1784"/>
      <c r="B1331" s="1617" t="s">
        <v>5011</v>
      </c>
      <c r="C1331" s="1805" t="s">
        <v>5012</v>
      </c>
      <c r="D1331" s="1807" t="s">
        <v>5013</v>
      </c>
      <c r="E1331" s="1654" t="s">
        <v>5010</v>
      </c>
    </row>
    <row r="1332" spans="1:5" ht="30">
      <c r="A1332" s="1784"/>
      <c r="B1332" s="1617" t="s">
        <v>5014</v>
      </c>
      <c r="C1332" s="1805" t="s">
        <v>5015</v>
      </c>
      <c r="D1332" s="1807" t="s">
        <v>5013</v>
      </c>
      <c r="E1332" s="1654" t="s">
        <v>5016</v>
      </c>
    </row>
    <row r="1333" spans="1:5" ht="30">
      <c r="A1333" s="1784"/>
      <c r="B1333" s="1622" t="s">
        <v>5017</v>
      </c>
      <c r="C1333" s="1805" t="s">
        <v>5018</v>
      </c>
      <c r="D1333" s="1804" t="s">
        <v>8</v>
      </c>
      <c r="E1333" s="1654" t="s">
        <v>5019</v>
      </c>
    </row>
    <row r="1334" spans="1:5">
      <c r="A1334" s="1784"/>
      <c r="B1334" s="1617"/>
      <c r="C1334" s="1805" t="s">
        <v>5020</v>
      </c>
      <c r="D1334" s="1804"/>
      <c r="E1334" s="1804" t="s">
        <v>5021</v>
      </c>
    </row>
    <row r="1335" spans="1:5" ht="30">
      <c r="A1335" s="1784"/>
      <c r="B1335" s="1617"/>
      <c r="C1335" s="1805" t="s">
        <v>5022</v>
      </c>
      <c r="D1335" s="1804"/>
      <c r="E1335" s="1804" t="s">
        <v>5023</v>
      </c>
    </row>
    <row r="1336" spans="1:5" ht="45">
      <c r="A1336" s="1784"/>
      <c r="B1336" s="1622" t="s">
        <v>5024</v>
      </c>
      <c r="C1336" s="1805" t="s">
        <v>5025</v>
      </c>
      <c r="D1336" s="1807" t="s">
        <v>4987</v>
      </c>
      <c r="E1336" s="1654" t="s">
        <v>5026</v>
      </c>
    </row>
    <row r="1337" spans="1:5">
      <c r="A1337" s="1784"/>
      <c r="B1337" s="1617"/>
      <c r="C1337" s="1805" t="s">
        <v>5027</v>
      </c>
      <c r="D1337" s="1804"/>
      <c r="E1337" s="1654" t="s">
        <v>5028</v>
      </c>
    </row>
    <row r="1338" spans="1:5" ht="30">
      <c r="A1338" s="1784"/>
      <c r="B1338" s="1617"/>
      <c r="C1338" s="1805" t="s">
        <v>5029</v>
      </c>
      <c r="D1338" s="1804"/>
      <c r="E1338" s="1654" t="s">
        <v>392</v>
      </c>
    </row>
    <row r="1339" spans="1:5">
      <c r="A1339" s="1784"/>
      <c r="B1339" s="1617"/>
      <c r="C1339" s="1805" t="s">
        <v>5030</v>
      </c>
      <c r="D1339" s="1804"/>
      <c r="E1339" s="1654" t="s">
        <v>5031</v>
      </c>
    </row>
    <row r="1340" spans="1:5">
      <c r="A1340" s="1784"/>
      <c r="B1340" s="1617"/>
      <c r="C1340" s="1805" t="s">
        <v>5032</v>
      </c>
      <c r="D1340" s="1804"/>
      <c r="E1340" s="1654" t="s">
        <v>2060</v>
      </c>
    </row>
    <row r="1341" spans="1:5" ht="30">
      <c r="A1341" s="1784"/>
      <c r="B1341" s="1617" t="s">
        <v>5033</v>
      </c>
      <c r="C1341" s="1805" t="s">
        <v>5034</v>
      </c>
      <c r="D1341" s="1804" t="s">
        <v>1188</v>
      </c>
      <c r="E1341" s="1654" t="s">
        <v>2062</v>
      </c>
    </row>
    <row r="1342" spans="1:5" ht="30">
      <c r="A1342" s="1784"/>
      <c r="B1342" s="1617"/>
      <c r="C1342" s="1805" t="s">
        <v>5035</v>
      </c>
      <c r="D1342" s="1804"/>
      <c r="E1342" s="1654" t="s">
        <v>5036</v>
      </c>
    </row>
    <row r="1343" spans="1:5" ht="30">
      <c r="A1343" s="1784"/>
      <c r="B1343" s="1617"/>
      <c r="C1343" s="1805" t="s">
        <v>5037</v>
      </c>
      <c r="D1343" s="1804"/>
      <c r="E1343" s="1654" t="s">
        <v>2062</v>
      </c>
    </row>
    <row r="1344" spans="1:5" ht="45">
      <c r="A1344" s="1784"/>
      <c r="B1344" s="1622" t="s">
        <v>5038</v>
      </c>
      <c r="C1344" s="1805" t="s">
        <v>5039</v>
      </c>
      <c r="D1344" s="1807" t="s">
        <v>4987</v>
      </c>
      <c r="E1344" s="1654" t="s">
        <v>2552</v>
      </c>
    </row>
    <row r="1345" spans="1:5">
      <c r="A1345" s="1784"/>
      <c r="B1345" s="1622"/>
      <c r="C1345" s="1805" t="s">
        <v>5040</v>
      </c>
      <c r="D1345" s="1783"/>
      <c r="E1345" s="1654" t="s">
        <v>5041</v>
      </c>
    </row>
    <row r="1346" spans="1:5" ht="45">
      <c r="A1346" s="1784"/>
      <c r="B1346" s="1622" t="s">
        <v>5042</v>
      </c>
      <c r="C1346" s="1803" t="s">
        <v>5043</v>
      </c>
      <c r="D1346" s="1783" t="s">
        <v>4987</v>
      </c>
      <c r="E1346" s="1654" t="s">
        <v>5044</v>
      </c>
    </row>
    <row r="1347" spans="1:5" ht="30">
      <c r="A1347" s="1784"/>
      <c r="B1347" s="1622"/>
      <c r="C1347" s="1803" t="s">
        <v>5045</v>
      </c>
      <c r="D1347" s="1783"/>
      <c r="E1347" s="1654" t="s">
        <v>5046</v>
      </c>
    </row>
    <row r="1348" spans="1:5" ht="45">
      <c r="A1348" s="1784"/>
      <c r="B1348" s="1877" t="s">
        <v>5047</v>
      </c>
      <c r="C1348" s="1803" t="s">
        <v>5048</v>
      </c>
      <c r="D1348" s="1807" t="s">
        <v>4987</v>
      </c>
      <c r="E1348" s="1807" t="s">
        <v>5049</v>
      </c>
    </row>
    <row r="1349" spans="1:5" ht="45">
      <c r="A1349" s="1784"/>
      <c r="B1349" s="1877" t="s">
        <v>5050</v>
      </c>
      <c r="C1349" s="1803" t="s">
        <v>5051</v>
      </c>
      <c r="D1349" s="1807" t="s">
        <v>4987</v>
      </c>
      <c r="E1349" s="1807" t="s">
        <v>5019</v>
      </c>
    </row>
    <row r="1350" spans="1:5" ht="30">
      <c r="A1350" s="1784"/>
      <c r="B1350" s="1877" t="s">
        <v>5052</v>
      </c>
      <c r="C1350" s="1801" t="s">
        <v>5025</v>
      </c>
      <c r="D1350" s="1783" t="s">
        <v>4889</v>
      </c>
      <c r="E1350" s="1799" t="s">
        <v>2745</v>
      </c>
    </row>
    <row r="1351" spans="1:5" ht="30">
      <c r="A1351" s="1784"/>
      <c r="B1351" s="1622"/>
      <c r="C1351" s="1801" t="s">
        <v>5053</v>
      </c>
      <c r="D1351" s="1783"/>
      <c r="E1351" s="1799">
        <v>0.75</v>
      </c>
    </row>
    <row r="1352" spans="1:5" ht="30">
      <c r="A1352" s="1784"/>
      <c r="B1352" s="1622"/>
      <c r="C1352" s="1801" t="s">
        <v>5054</v>
      </c>
      <c r="D1352" s="1783"/>
      <c r="E1352" s="1799" t="s">
        <v>360</v>
      </c>
    </row>
    <row r="1353" spans="1:5" ht="45">
      <c r="A1353" s="1784"/>
      <c r="B1353" s="1622"/>
      <c r="C1353" s="1801" t="s">
        <v>5055</v>
      </c>
      <c r="D1353" s="1783"/>
      <c r="E1353" s="1799" t="s">
        <v>5056</v>
      </c>
    </row>
    <row r="1354" spans="1:5" ht="45">
      <c r="A1354" s="1784"/>
      <c r="B1354" s="1622" t="s">
        <v>5057</v>
      </c>
      <c r="C1354" s="1801" t="s">
        <v>5058</v>
      </c>
      <c r="D1354" s="1783" t="s">
        <v>4951</v>
      </c>
      <c r="E1354" s="1799" t="s">
        <v>360</v>
      </c>
    </row>
    <row r="1355" spans="1:5" ht="30">
      <c r="A1355" s="1784"/>
      <c r="B1355" s="1622"/>
      <c r="C1355" s="1801" t="s">
        <v>5059</v>
      </c>
      <c r="D1355" s="1783"/>
      <c r="E1355" s="1799" t="s">
        <v>360</v>
      </c>
    </row>
    <row r="1356" spans="1:5" ht="30">
      <c r="A1356" s="1784"/>
      <c r="B1356" s="1622"/>
      <c r="C1356" s="1672" t="s">
        <v>5060</v>
      </c>
      <c r="D1356" s="1783"/>
      <c r="E1356" s="1799" t="s">
        <v>5061</v>
      </c>
    </row>
    <row r="1357" spans="1:5">
      <c r="A1357" s="1784"/>
      <c r="B1357" s="1622"/>
      <c r="C1357" s="1672" t="s">
        <v>5062</v>
      </c>
      <c r="D1357" s="1783"/>
      <c r="E1357" s="1799" t="s">
        <v>5063</v>
      </c>
    </row>
    <row r="1358" spans="1:5" ht="45">
      <c r="A1358" s="1784"/>
      <c r="B1358" s="1617"/>
      <c r="C1358" s="1801" t="s">
        <v>5055</v>
      </c>
      <c r="D1358" s="1615"/>
      <c r="E1358" s="1799" t="s">
        <v>2060</v>
      </c>
    </row>
    <row r="1359" spans="1:5" ht="30">
      <c r="A1359" s="1784"/>
      <c r="B1359" s="1617"/>
      <c r="C1359" s="1801" t="s">
        <v>5054</v>
      </c>
      <c r="D1359" s="1615"/>
      <c r="E1359" s="1799" t="s">
        <v>360</v>
      </c>
    </row>
    <row r="1360" spans="1:5" ht="45">
      <c r="A1360" s="1784"/>
      <c r="B1360" s="1617" t="s">
        <v>5064</v>
      </c>
      <c r="C1360" s="1801" t="s">
        <v>5058</v>
      </c>
      <c r="D1360" s="1615" t="s">
        <v>4902</v>
      </c>
      <c r="E1360" s="1799" t="s">
        <v>360</v>
      </c>
    </row>
    <row r="1361" spans="1:5" ht="30">
      <c r="A1361" s="1784"/>
      <c r="B1361" s="1617"/>
      <c r="C1361" s="1801" t="s">
        <v>5059</v>
      </c>
      <c r="D1361" s="1615"/>
      <c r="E1361" s="1799" t="s">
        <v>360</v>
      </c>
    </row>
    <row r="1362" spans="1:5" ht="30">
      <c r="A1362" s="1784"/>
      <c r="B1362" s="1617"/>
      <c r="C1362" s="1672" t="s">
        <v>5060</v>
      </c>
      <c r="D1362" s="1615"/>
      <c r="E1362" s="1799" t="s">
        <v>5061</v>
      </c>
    </row>
    <row r="1363" spans="1:5">
      <c r="A1363" s="1784"/>
      <c r="B1363" s="1617"/>
      <c r="C1363" s="1673" t="s">
        <v>5062</v>
      </c>
      <c r="D1363" s="1615"/>
      <c r="E1363" s="1799" t="s">
        <v>5063</v>
      </c>
    </row>
    <row r="1364" spans="1:5" ht="45">
      <c r="A1364" s="1784"/>
      <c r="B1364" s="1617"/>
      <c r="C1364" s="1801" t="s">
        <v>5055</v>
      </c>
      <c r="D1364" s="1615"/>
      <c r="E1364" s="1799" t="s">
        <v>2060</v>
      </c>
    </row>
    <row r="1365" spans="1:5" ht="30">
      <c r="A1365" s="1784"/>
      <c r="B1365" s="1617"/>
      <c r="C1365" s="1801" t="s">
        <v>5054</v>
      </c>
      <c r="D1365" s="1615"/>
      <c r="E1365" s="1799" t="s">
        <v>360</v>
      </c>
    </row>
    <row r="1366" spans="1:5" ht="45">
      <c r="A1366" s="1784"/>
      <c r="B1366" s="1622" t="s">
        <v>5065</v>
      </c>
      <c r="C1366" s="1801" t="s">
        <v>5058</v>
      </c>
      <c r="D1366" s="1783" t="s">
        <v>5066</v>
      </c>
      <c r="E1366" s="1799" t="s">
        <v>360</v>
      </c>
    </row>
    <row r="1367" spans="1:5" ht="30">
      <c r="A1367" s="1784"/>
      <c r="B1367" s="1617"/>
      <c r="C1367" s="1801" t="s">
        <v>5059</v>
      </c>
      <c r="D1367" s="1615"/>
      <c r="E1367" s="1799" t="s">
        <v>360</v>
      </c>
    </row>
    <row r="1368" spans="1:5" ht="30">
      <c r="A1368" s="1784"/>
      <c r="B1368" s="1617"/>
      <c r="C1368" s="1672" t="s">
        <v>5060</v>
      </c>
      <c r="D1368" s="1615"/>
      <c r="E1368" s="1799" t="s">
        <v>5061</v>
      </c>
    </row>
    <row r="1369" spans="1:5">
      <c r="A1369" s="1784"/>
      <c r="B1369" s="1617"/>
      <c r="C1369" s="1672" t="s">
        <v>5062</v>
      </c>
      <c r="D1369" s="1615"/>
      <c r="E1369" s="1799" t="s">
        <v>5063</v>
      </c>
    </row>
    <row r="1370" spans="1:5" ht="45">
      <c r="A1370" s="1784"/>
      <c r="B1370" s="1617"/>
      <c r="C1370" s="1801" t="s">
        <v>5055</v>
      </c>
      <c r="D1370" s="1615"/>
      <c r="E1370" s="1799" t="s">
        <v>2060</v>
      </c>
    </row>
    <row r="1371" spans="1:5" ht="30">
      <c r="A1371" s="1784"/>
      <c r="B1371" s="1617"/>
      <c r="C1371" s="1801" t="s">
        <v>5054</v>
      </c>
      <c r="D1371" s="1615"/>
      <c r="E1371" s="1799" t="s">
        <v>360</v>
      </c>
    </row>
    <row r="1372" spans="1:5" ht="45">
      <c r="A1372" s="1784"/>
      <c r="B1372" s="1622" t="s">
        <v>5067</v>
      </c>
      <c r="C1372" s="1801" t="s">
        <v>5058</v>
      </c>
      <c r="D1372" s="1783" t="s">
        <v>5068</v>
      </c>
      <c r="E1372" s="1799" t="s">
        <v>360</v>
      </c>
    </row>
    <row r="1373" spans="1:5" ht="30">
      <c r="A1373" s="1784"/>
      <c r="B1373" s="1622"/>
      <c r="C1373" s="1801" t="s">
        <v>5059</v>
      </c>
      <c r="D1373" s="1783"/>
      <c r="E1373" s="1799" t="s">
        <v>360</v>
      </c>
    </row>
    <row r="1374" spans="1:5" ht="30">
      <c r="A1374" s="1784"/>
      <c r="B1374" s="1622"/>
      <c r="C1374" s="1672" t="s">
        <v>5060</v>
      </c>
      <c r="D1374" s="1783"/>
      <c r="E1374" s="1799" t="s">
        <v>5069</v>
      </c>
    </row>
    <row r="1375" spans="1:5">
      <c r="A1375" s="1784"/>
      <c r="B1375" s="1622"/>
      <c r="C1375" s="1674" t="s">
        <v>5062</v>
      </c>
      <c r="D1375" s="1783"/>
      <c r="E1375" s="1799" t="s">
        <v>5063</v>
      </c>
    </row>
    <row r="1376" spans="1:5" ht="45">
      <c r="A1376" s="1784"/>
      <c r="B1376" s="1622"/>
      <c r="C1376" s="1801" t="s">
        <v>5055</v>
      </c>
      <c r="D1376" s="1783"/>
      <c r="E1376" s="1799" t="s">
        <v>2060</v>
      </c>
    </row>
    <row r="1377" spans="1:5" ht="30">
      <c r="A1377" s="1784"/>
      <c r="B1377" s="1622"/>
      <c r="C1377" s="1801" t="s">
        <v>5070</v>
      </c>
      <c r="D1377" s="1783"/>
      <c r="E1377" s="1799">
        <v>1</v>
      </c>
    </row>
    <row r="1378" spans="1:5" ht="30">
      <c r="A1378" s="1784"/>
      <c r="B1378" s="1622"/>
      <c r="C1378" s="1801" t="s">
        <v>5071</v>
      </c>
      <c r="D1378" s="1783"/>
      <c r="E1378" s="1799">
        <v>0.65</v>
      </c>
    </row>
    <row r="1379" spans="1:5" ht="45">
      <c r="A1379" s="1784"/>
      <c r="B1379" s="1622" t="s">
        <v>5072</v>
      </c>
      <c r="C1379" s="1801" t="s">
        <v>5058</v>
      </c>
      <c r="D1379" s="1783" t="s">
        <v>5073</v>
      </c>
      <c r="E1379" s="1799" t="s">
        <v>360</v>
      </c>
    </row>
    <row r="1380" spans="1:5" ht="30">
      <c r="A1380" s="1784"/>
      <c r="B1380" s="1617"/>
      <c r="C1380" s="1801" t="s">
        <v>5059</v>
      </c>
      <c r="D1380" s="1615"/>
      <c r="E1380" s="1799" t="s">
        <v>360</v>
      </c>
    </row>
    <row r="1381" spans="1:5" ht="30">
      <c r="A1381" s="1784"/>
      <c r="B1381" s="1617"/>
      <c r="C1381" s="1672" t="s">
        <v>5060</v>
      </c>
      <c r="D1381" s="1615"/>
      <c r="E1381" s="1799" t="s">
        <v>5061</v>
      </c>
    </row>
    <row r="1382" spans="1:5">
      <c r="A1382" s="1784"/>
      <c r="B1382" s="1617"/>
      <c r="C1382" s="1673" t="s">
        <v>5062</v>
      </c>
      <c r="D1382" s="1615"/>
      <c r="E1382" s="1799" t="s">
        <v>5063</v>
      </c>
    </row>
    <row r="1383" spans="1:5" ht="45">
      <c r="A1383" s="1784"/>
      <c r="B1383" s="1617"/>
      <c r="C1383" s="1801" t="s">
        <v>5055</v>
      </c>
      <c r="D1383" s="1615"/>
      <c r="E1383" s="1799" t="s">
        <v>2060</v>
      </c>
    </row>
    <row r="1384" spans="1:5" ht="30">
      <c r="A1384" s="1784"/>
      <c r="B1384" s="1617"/>
      <c r="C1384" s="1801" t="s">
        <v>5054</v>
      </c>
      <c r="D1384" s="1615"/>
      <c r="E1384" s="1799" t="s">
        <v>360</v>
      </c>
    </row>
    <row r="1385" spans="1:5" ht="45">
      <c r="A1385" s="1784"/>
      <c r="B1385" s="1622" t="s">
        <v>5074</v>
      </c>
      <c r="C1385" s="1801" t="s">
        <v>5058</v>
      </c>
      <c r="D1385" s="1783" t="s">
        <v>5075</v>
      </c>
      <c r="E1385" s="1799" t="s">
        <v>360</v>
      </c>
    </row>
    <row r="1386" spans="1:5" ht="30">
      <c r="A1386" s="1784"/>
      <c r="B1386" s="1617"/>
      <c r="C1386" s="1801" t="s">
        <v>5059</v>
      </c>
      <c r="D1386" s="1615"/>
      <c r="E1386" s="1799" t="s">
        <v>360</v>
      </c>
    </row>
    <row r="1387" spans="1:5" ht="30">
      <c r="A1387" s="1784"/>
      <c r="B1387" s="1617"/>
      <c r="C1387" s="1672" t="s">
        <v>5060</v>
      </c>
      <c r="D1387" s="1615"/>
      <c r="E1387" s="1799" t="s">
        <v>5061</v>
      </c>
    </row>
    <row r="1388" spans="1:5">
      <c r="A1388" s="1784"/>
      <c r="B1388" s="1617"/>
      <c r="C1388" s="1673" t="s">
        <v>5062</v>
      </c>
      <c r="D1388" s="1615"/>
      <c r="E1388" s="1799" t="s">
        <v>5063</v>
      </c>
    </row>
    <row r="1389" spans="1:5" ht="45">
      <c r="A1389" s="1784"/>
      <c r="B1389" s="1617"/>
      <c r="C1389" s="1801" t="s">
        <v>5055</v>
      </c>
      <c r="D1389" s="1615"/>
      <c r="E1389" s="1799" t="s">
        <v>2060</v>
      </c>
    </row>
    <row r="1390" spans="1:5" ht="30">
      <c r="A1390" s="1784"/>
      <c r="B1390" s="1617"/>
      <c r="C1390" s="1801" t="s">
        <v>5054</v>
      </c>
      <c r="D1390" s="1615"/>
      <c r="E1390" s="1799" t="s">
        <v>360</v>
      </c>
    </row>
    <row r="1391" spans="1:5" ht="45">
      <c r="A1391" s="1784"/>
      <c r="B1391" s="1622" t="s">
        <v>5076</v>
      </c>
      <c r="C1391" s="1801" t="s">
        <v>5058</v>
      </c>
      <c r="D1391" s="1783" t="s">
        <v>5077</v>
      </c>
      <c r="E1391" s="1799" t="s">
        <v>360</v>
      </c>
    </row>
    <row r="1392" spans="1:5" ht="30">
      <c r="A1392" s="1784"/>
      <c r="B1392" s="1617"/>
      <c r="C1392" s="1801" t="s">
        <v>5059</v>
      </c>
      <c r="D1392" s="1615"/>
      <c r="E1392" s="1799" t="s">
        <v>360</v>
      </c>
    </row>
    <row r="1393" spans="1:5" ht="30">
      <c r="A1393" s="1784"/>
      <c r="B1393" s="1617"/>
      <c r="C1393" s="1672" t="s">
        <v>5060</v>
      </c>
      <c r="D1393" s="1615"/>
      <c r="E1393" s="1799" t="s">
        <v>5078</v>
      </c>
    </row>
    <row r="1394" spans="1:5">
      <c r="A1394" s="1784"/>
      <c r="B1394" s="1617"/>
      <c r="C1394" s="1673" t="s">
        <v>5062</v>
      </c>
      <c r="D1394" s="1615"/>
      <c r="E1394" s="1799" t="s">
        <v>5063</v>
      </c>
    </row>
    <row r="1395" spans="1:5" ht="45">
      <c r="A1395" s="1784"/>
      <c r="B1395" s="1617"/>
      <c r="C1395" s="1801" t="s">
        <v>5055</v>
      </c>
      <c r="D1395" s="1615"/>
      <c r="E1395" s="1799" t="s">
        <v>2104</v>
      </c>
    </row>
    <row r="1396" spans="1:5" ht="30">
      <c r="A1396" s="1784"/>
      <c r="B1396" s="1617"/>
      <c r="C1396" s="1801" t="s">
        <v>5054</v>
      </c>
      <c r="D1396" s="1615"/>
      <c r="E1396" s="1799" t="s">
        <v>1533</v>
      </c>
    </row>
    <row r="1397" spans="1:5" ht="45">
      <c r="A1397" s="1784"/>
      <c r="B1397" s="1622" t="s">
        <v>5079</v>
      </c>
      <c r="C1397" s="1801" t="s">
        <v>5058</v>
      </c>
      <c r="D1397" s="1783" t="s">
        <v>5080</v>
      </c>
      <c r="E1397" s="1799" t="s">
        <v>360</v>
      </c>
    </row>
    <row r="1398" spans="1:5" ht="30">
      <c r="A1398" s="1784"/>
      <c r="B1398" s="1617"/>
      <c r="C1398" s="1801" t="s">
        <v>5059</v>
      </c>
      <c r="D1398" s="1615"/>
      <c r="E1398" s="1799" t="s">
        <v>360</v>
      </c>
    </row>
    <row r="1399" spans="1:5" ht="30">
      <c r="A1399" s="1784"/>
      <c r="B1399" s="1617"/>
      <c r="C1399" s="1672" t="s">
        <v>5060</v>
      </c>
      <c r="D1399" s="1615"/>
      <c r="E1399" s="1799" t="s">
        <v>4909</v>
      </c>
    </row>
    <row r="1400" spans="1:5">
      <c r="A1400" s="1784"/>
      <c r="B1400" s="1617"/>
      <c r="C1400" s="1673" t="s">
        <v>5062</v>
      </c>
      <c r="D1400" s="1615"/>
      <c r="E1400" s="1799" t="s">
        <v>4909</v>
      </c>
    </row>
    <row r="1401" spans="1:5" ht="45">
      <c r="A1401" s="1784"/>
      <c r="B1401" s="1617"/>
      <c r="C1401" s="1801" t="s">
        <v>5055</v>
      </c>
      <c r="D1401" s="1615"/>
      <c r="E1401" s="1799" t="s">
        <v>4909</v>
      </c>
    </row>
    <row r="1402" spans="1:5" ht="30">
      <c r="A1402" s="1784"/>
      <c r="B1402" s="1617"/>
      <c r="C1402" s="1801" t="s">
        <v>5054</v>
      </c>
      <c r="D1402" s="1615"/>
      <c r="E1402" s="1799">
        <v>0.05</v>
      </c>
    </row>
    <row r="1403" spans="1:5" ht="45">
      <c r="A1403" s="1784"/>
      <c r="B1403" s="1622" t="s">
        <v>5081</v>
      </c>
      <c r="C1403" s="1801" t="s">
        <v>5058</v>
      </c>
      <c r="D1403" s="1783" t="s">
        <v>4825</v>
      </c>
      <c r="E1403" s="1799" t="s">
        <v>360</v>
      </c>
    </row>
    <row r="1404" spans="1:5" ht="30">
      <c r="A1404" s="1784"/>
      <c r="B1404" s="1617"/>
      <c r="C1404" s="1801" t="s">
        <v>5059</v>
      </c>
      <c r="D1404" s="1615"/>
      <c r="E1404" s="1799" t="s">
        <v>360</v>
      </c>
    </row>
    <row r="1405" spans="1:5" ht="30">
      <c r="A1405" s="1784"/>
      <c r="B1405" s="1617"/>
      <c r="C1405" s="1672" t="s">
        <v>5060</v>
      </c>
      <c r="D1405" s="1615"/>
      <c r="E1405" s="1799" t="s">
        <v>5061</v>
      </c>
    </row>
    <row r="1406" spans="1:5">
      <c r="A1406" s="1784"/>
      <c r="B1406" s="1617"/>
      <c r="C1406" s="1673" t="s">
        <v>5062</v>
      </c>
      <c r="D1406" s="1615"/>
      <c r="E1406" s="1799" t="s">
        <v>5063</v>
      </c>
    </row>
    <row r="1407" spans="1:5" ht="45">
      <c r="A1407" s="1784"/>
      <c r="B1407" s="1617"/>
      <c r="C1407" s="1801" t="s">
        <v>5055</v>
      </c>
      <c r="D1407" s="1615"/>
      <c r="E1407" s="1799" t="s">
        <v>2060</v>
      </c>
    </row>
    <row r="1408" spans="1:5" ht="30">
      <c r="A1408" s="1784"/>
      <c r="B1408" s="1617"/>
      <c r="C1408" s="1801" t="s">
        <v>5054</v>
      </c>
      <c r="D1408" s="1615"/>
      <c r="E1408" s="1799" t="s">
        <v>360</v>
      </c>
    </row>
    <row r="1409" spans="1:5" ht="60">
      <c r="A1409" s="1784"/>
      <c r="B1409" s="1622" t="s">
        <v>5082</v>
      </c>
      <c r="C1409" s="1801" t="s">
        <v>5058</v>
      </c>
      <c r="D1409" s="1783" t="s">
        <v>5083</v>
      </c>
      <c r="E1409" s="1799" t="s">
        <v>360</v>
      </c>
    </row>
    <row r="1410" spans="1:5" ht="30">
      <c r="A1410" s="1784"/>
      <c r="B1410" s="1617"/>
      <c r="C1410" s="1801" t="s">
        <v>5059</v>
      </c>
      <c r="D1410" s="1615"/>
      <c r="E1410" s="1799" t="s">
        <v>360</v>
      </c>
    </row>
    <row r="1411" spans="1:5" ht="30">
      <c r="A1411" s="1784"/>
      <c r="B1411" s="1617"/>
      <c r="C1411" s="1672" t="s">
        <v>5060</v>
      </c>
      <c r="D1411" s="1615"/>
      <c r="E1411" s="1799" t="s">
        <v>5061</v>
      </c>
    </row>
    <row r="1412" spans="1:5">
      <c r="A1412" s="1784"/>
      <c r="B1412" s="1617"/>
      <c r="C1412" s="1672" t="s">
        <v>5062</v>
      </c>
      <c r="D1412" s="1615"/>
      <c r="E1412" s="1799" t="s">
        <v>5063</v>
      </c>
    </row>
    <row r="1413" spans="1:5" ht="45">
      <c r="A1413" s="1784"/>
      <c r="B1413" s="1617"/>
      <c r="C1413" s="1801" t="s">
        <v>5055</v>
      </c>
      <c r="D1413" s="1615"/>
      <c r="E1413" s="1799" t="s">
        <v>2060</v>
      </c>
    </row>
    <row r="1414" spans="1:5" ht="30">
      <c r="A1414" s="1784"/>
      <c r="B1414" s="1617"/>
      <c r="C1414" s="1801" t="s">
        <v>5054</v>
      </c>
      <c r="D1414" s="1615"/>
      <c r="E1414" s="1799" t="s">
        <v>360</v>
      </c>
    </row>
    <row r="1415" spans="1:5" ht="45">
      <c r="A1415" s="1784"/>
      <c r="B1415" s="1622" t="s">
        <v>5084</v>
      </c>
      <c r="C1415" s="1801" t="s">
        <v>5058</v>
      </c>
      <c r="D1415" s="1783" t="s">
        <v>4830</v>
      </c>
      <c r="E1415" s="1799" t="s">
        <v>360</v>
      </c>
    </row>
    <row r="1416" spans="1:5" ht="30">
      <c r="A1416" s="1784"/>
      <c r="B1416" s="1617"/>
      <c r="C1416" s="1801" t="s">
        <v>5059</v>
      </c>
      <c r="D1416" s="1615"/>
      <c r="E1416" s="1799" t="s">
        <v>360</v>
      </c>
    </row>
    <row r="1417" spans="1:5" ht="30">
      <c r="A1417" s="1784"/>
      <c r="B1417" s="1617"/>
      <c r="C1417" s="1672" t="s">
        <v>5060</v>
      </c>
      <c r="D1417" s="1615"/>
      <c r="E1417" s="1799" t="s">
        <v>5061</v>
      </c>
    </row>
    <row r="1418" spans="1:5">
      <c r="A1418" s="1784"/>
      <c r="B1418" s="1617"/>
      <c r="C1418" s="1672" t="s">
        <v>5062</v>
      </c>
      <c r="D1418" s="1615"/>
      <c r="E1418" s="1799" t="s">
        <v>5063</v>
      </c>
    </row>
    <row r="1419" spans="1:5" ht="45">
      <c r="A1419" s="1784"/>
      <c r="B1419" s="1617"/>
      <c r="C1419" s="1801" t="s">
        <v>5055</v>
      </c>
      <c r="D1419" s="1615"/>
      <c r="E1419" s="1799" t="s">
        <v>2060</v>
      </c>
    </row>
    <row r="1420" spans="1:5" ht="30">
      <c r="A1420" s="1784"/>
      <c r="B1420" s="1617"/>
      <c r="C1420" s="1801" t="s">
        <v>5054</v>
      </c>
      <c r="D1420" s="1615"/>
      <c r="E1420" s="1799" t="s">
        <v>360</v>
      </c>
    </row>
    <row r="1421" spans="1:5" ht="30">
      <c r="A1421" s="1784"/>
      <c r="B1421" s="1622" t="s">
        <v>5085</v>
      </c>
      <c r="C1421" s="1801" t="s">
        <v>5086</v>
      </c>
      <c r="D1421" s="1783"/>
      <c r="E1421" s="1799" t="s">
        <v>5087</v>
      </c>
    </row>
    <row r="1422" spans="1:5" ht="30">
      <c r="A1422" s="1784"/>
      <c r="B1422" s="1617"/>
      <c r="C1422" s="1801" t="s">
        <v>5088</v>
      </c>
      <c r="D1422" s="1615"/>
      <c r="E1422" s="1806" t="s">
        <v>5089</v>
      </c>
    </row>
    <row r="1423" spans="1:5" ht="30">
      <c r="A1423" s="1784"/>
      <c r="B1423" s="1617"/>
      <c r="C1423" s="1801" t="s">
        <v>5090</v>
      </c>
      <c r="D1423" s="1615"/>
      <c r="E1423" s="1799" t="s">
        <v>1466</v>
      </c>
    </row>
    <row r="1424" spans="1:5">
      <c r="A1424" s="1787">
        <v>9</v>
      </c>
      <c r="B1424" s="1629" t="s">
        <v>5091</v>
      </c>
      <c r="C1424" s="1802" t="s">
        <v>5092</v>
      </c>
      <c r="D1424" s="1771"/>
      <c r="E1424" s="1800" t="s">
        <v>5093</v>
      </c>
    </row>
    <row r="1425" spans="1:5" ht="45">
      <c r="A1425" s="1784"/>
      <c r="B1425" s="1877" t="s">
        <v>5094</v>
      </c>
      <c r="C1425" s="1801" t="s">
        <v>5095</v>
      </c>
      <c r="D1425" s="1615" t="s">
        <v>1188</v>
      </c>
      <c r="E1425" s="1807" t="s">
        <v>5096</v>
      </c>
    </row>
    <row r="1426" spans="1:5" ht="30">
      <c r="A1426" s="1784"/>
      <c r="B1426" s="1877" t="s">
        <v>5097</v>
      </c>
      <c r="C1426" s="1801" t="s">
        <v>5098</v>
      </c>
      <c r="D1426" s="1615"/>
      <c r="E1426" s="1808" t="s">
        <v>381</v>
      </c>
    </row>
    <row r="1427" spans="1:5" ht="30">
      <c r="A1427" s="1784"/>
      <c r="B1427" s="1877" t="s">
        <v>5099</v>
      </c>
      <c r="C1427" s="1801" t="s">
        <v>5100</v>
      </c>
      <c r="D1427" s="1615"/>
      <c r="E1427" s="1807" t="s">
        <v>5101</v>
      </c>
    </row>
    <row r="1428" spans="1:5" ht="45">
      <c r="A1428" s="1784"/>
      <c r="B1428" s="1617"/>
      <c r="C1428" s="1801" t="s">
        <v>5102</v>
      </c>
      <c r="D1428" s="1615"/>
      <c r="E1428" s="1799"/>
    </row>
    <row r="1429" spans="1:5" ht="30">
      <c r="A1429" s="1784"/>
      <c r="B1429" s="1617" t="s">
        <v>5103</v>
      </c>
      <c r="C1429" s="1803" t="s">
        <v>5104</v>
      </c>
      <c r="D1429" s="1615" t="s">
        <v>5105</v>
      </c>
      <c r="E1429" s="1807" t="s">
        <v>5106</v>
      </c>
    </row>
    <row r="1430" spans="1:5" ht="30">
      <c r="A1430" s="1784"/>
      <c r="B1430" s="1617"/>
      <c r="C1430" s="1803" t="s">
        <v>5107</v>
      </c>
      <c r="D1430" s="1615"/>
      <c r="E1430" s="1807" t="s">
        <v>5108</v>
      </c>
    </row>
    <row r="1431" spans="1:5" ht="30">
      <c r="A1431" s="1784"/>
      <c r="B1431" s="1877" t="s">
        <v>5109</v>
      </c>
      <c r="C1431" s="1803" t="s">
        <v>5110</v>
      </c>
      <c r="D1431" s="1807" t="s">
        <v>4867</v>
      </c>
      <c r="E1431" s="1804" t="s">
        <v>5111</v>
      </c>
    </row>
    <row r="1432" spans="1:5" ht="30">
      <c r="A1432" s="1784"/>
      <c r="B1432" s="1877" t="s">
        <v>5112</v>
      </c>
      <c r="C1432" s="1803" t="s">
        <v>5113</v>
      </c>
      <c r="D1432" s="1615" t="s">
        <v>4889</v>
      </c>
      <c r="E1432" s="1799" t="s">
        <v>4981</v>
      </c>
    </row>
    <row r="1433" spans="1:5" ht="30">
      <c r="A1433" s="1784"/>
      <c r="B1433" s="1617"/>
      <c r="C1433" s="1803" t="s">
        <v>5114</v>
      </c>
      <c r="D1433" s="1615"/>
      <c r="E1433" s="1799" t="s">
        <v>4008</v>
      </c>
    </row>
    <row r="1434" spans="1:5" ht="30">
      <c r="A1434" s="1784"/>
      <c r="B1434" s="1617"/>
      <c r="C1434" s="1803" t="s">
        <v>5115</v>
      </c>
      <c r="D1434" s="1615"/>
      <c r="E1434" s="1799" t="s">
        <v>5116</v>
      </c>
    </row>
    <row r="1435" spans="1:5">
      <c r="A1435" s="1784"/>
      <c r="B1435" s="1617"/>
      <c r="C1435" s="1803" t="s">
        <v>5117</v>
      </c>
      <c r="D1435" s="1615"/>
      <c r="E1435" s="1799" t="s">
        <v>5118</v>
      </c>
    </row>
    <row r="1436" spans="1:5" ht="30">
      <c r="A1436" s="1784"/>
      <c r="B1436" s="1622" t="s">
        <v>5119</v>
      </c>
      <c r="C1436" s="1803" t="s">
        <v>5113</v>
      </c>
      <c r="D1436" s="1783" t="s">
        <v>4951</v>
      </c>
      <c r="E1436" s="1799" t="s">
        <v>5120</v>
      </c>
    </row>
    <row r="1437" spans="1:5" ht="30">
      <c r="A1437" s="1784"/>
      <c r="B1437" s="1617"/>
      <c r="C1437" s="1803" t="s">
        <v>5114</v>
      </c>
      <c r="D1437" s="1615"/>
      <c r="E1437" s="1799" t="s">
        <v>5121</v>
      </c>
    </row>
    <row r="1438" spans="1:5" ht="30">
      <c r="A1438" s="1784"/>
      <c r="B1438" s="1617"/>
      <c r="C1438" s="1803" t="s">
        <v>5115</v>
      </c>
      <c r="D1438" s="1615"/>
      <c r="E1438" s="1799" t="s">
        <v>5122</v>
      </c>
    </row>
    <row r="1439" spans="1:5" ht="30">
      <c r="A1439" s="1784"/>
      <c r="B1439" s="1617" t="s">
        <v>5123</v>
      </c>
      <c r="C1439" s="1803" t="s">
        <v>5113</v>
      </c>
      <c r="D1439" s="1615" t="s">
        <v>4902</v>
      </c>
      <c r="E1439" s="1799" t="s">
        <v>5124</v>
      </c>
    </row>
    <row r="1440" spans="1:5" ht="30">
      <c r="A1440" s="1784"/>
      <c r="B1440" s="1617"/>
      <c r="C1440" s="1803" t="s">
        <v>5114</v>
      </c>
      <c r="D1440" s="1615"/>
      <c r="E1440" s="1799" t="s">
        <v>5124</v>
      </c>
    </row>
    <row r="1441" spans="1:5" ht="30">
      <c r="A1441" s="1784"/>
      <c r="B1441" s="1617"/>
      <c r="C1441" s="1803" t="s">
        <v>5115</v>
      </c>
      <c r="D1441" s="1615"/>
      <c r="E1441" s="1799" t="s">
        <v>5125</v>
      </c>
    </row>
    <row r="1442" spans="1:5" ht="30">
      <c r="A1442" s="1784"/>
      <c r="B1442" s="1617" t="s">
        <v>5126</v>
      </c>
      <c r="C1442" s="1803" t="s">
        <v>5113</v>
      </c>
      <c r="D1442" s="1615" t="s">
        <v>5066</v>
      </c>
      <c r="E1442" s="1799" t="s">
        <v>4981</v>
      </c>
    </row>
    <row r="1443" spans="1:5" ht="30">
      <c r="A1443" s="1784"/>
      <c r="B1443" s="1617"/>
      <c r="C1443" s="1803" t="s">
        <v>5114</v>
      </c>
      <c r="D1443" s="1615"/>
      <c r="E1443" s="1799" t="s">
        <v>4981</v>
      </c>
    </row>
    <row r="1444" spans="1:5" ht="30">
      <c r="A1444" s="1784"/>
      <c r="B1444" s="1617"/>
      <c r="C1444" s="1803" t="s">
        <v>5115</v>
      </c>
      <c r="D1444" s="1615"/>
      <c r="E1444" s="1799" t="s">
        <v>5124</v>
      </c>
    </row>
    <row r="1445" spans="1:5" ht="45">
      <c r="A1445" s="1784"/>
      <c r="B1445" s="1617" t="s">
        <v>5127</v>
      </c>
      <c r="C1445" s="1803" t="s">
        <v>5113</v>
      </c>
      <c r="D1445" s="1615" t="s">
        <v>5128</v>
      </c>
      <c r="E1445" s="1799" t="s">
        <v>5124</v>
      </c>
    </row>
    <row r="1446" spans="1:5" ht="30">
      <c r="A1446" s="1784"/>
      <c r="B1446" s="1617"/>
      <c r="C1446" s="1803" t="s">
        <v>5114</v>
      </c>
      <c r="D1446" s="1615"/>
      <c r="E1446" s="1799" t="s">
        <v>5124</v>
      </c>
    </row>
    <row r="1447" spans="1:5" ht="30">
      <c r="A1447" s="1784"/>
      <c r="B1447" s="1617"/>
      <c r="C1447" s="1803" t="s">
        <v>5115</v>
      </c>
      <c r="D1447" s="1615"/>
      <c r="E1447" s="1799" t="s">
        <v>5125</v>
      </c>
    </row>
    <row r="1448" spans="1:5" ht="30">
      <c r="A1448" s="1784"/>
      <c r="B1448" s="1622" t="s">
        <v>5129</v>
      </c>
      <c r="C1448" s="1803" t="s">
        <v>5113</v>
      </c>
      <c r="D1448" s="1783" t="s">
        <v>5073</v>
      </c>
      <c r="E1448" s="1799" t="s">
        <v>4981</v>
      </c>
    </row>
    <row r="1449" spans="1:5" ht="30">
      <c r="A1449" s="1784"/>
      <c r="B1449" s="1617"/>
      <c r="C1449" s="1803" t="s">
        <v>5114</v>
      </c>
      <c r="D1449" s="1615"/>
      <c r="E1449" s="1799" t="s">
        <v>4981</v>
      </c>
    </row>
    <row r="1450" spans="1:5" ht="30">
      <c r="A1450" s="1784"/>
      <c r="B1450" s="1617"/>
      <c r="C1450" s="1803" t="s">
        <v>5115</v>
      </c>
      <c r="D1450" s="1615"/>
      <c r="E1450" s="1799" t="s">
        <v>5124</v>
      </c>
    </row>
    <row r="1451" spans="1:5" ht="30">
      <c r="A1451" s="1784"/>
      <c r="B1451" s="1622" t="s">
        <v>5130</v>
      </c>
      <c r="C1451" s="1803" t="s">
        <v>5113</v>
      </c>
      <c r="D1451" s="1783" t="s">
        <v>5075</v>
      </c>
      <c r="E1451" s="1799" t="s">
        <v>5124</v>
      </c>
    </row>
    <row r="1452" spans="1:5" ht="30">
      <c r="A1452" s="1784"/>
      <c r="B1452" s="1617"/>
      <c r="C1452" s="1803" t="s">
        <v>5114</v>
      </c>
      <c r="D1452" s="1615"/>
      <c r="E1452" s="1799" t="s">
        <v>5124</v>
      </c>
    </row>
    <row r="1453" spans="1:5" ht="30">
      <c r="A1453" s="1784"/>
      <c r="B1453" s="1617"/>
      <c r="C1453" s="1803" t="s">
        <v>5115</v>
      </c>
      <c r="D1453" s="1615"/>
      <c r="E1453" s="1799" t="s">
        <v>5125</v>
      </c>
    </row>
    <row r="1454" spans="1:5" ht="30">
      <c r="A1454" s="1784"/>
      <c r="B1454" s="1617" t="s">
        <v>5131</v>
      </c>
      <c r="C1454" s="1803" t="s">
        <v>5113</v>
      </c>
      <c r="D1454" s="1615" t="s">
        <v>5077</v>
      </c>
      <c r="E1454" s="1799" t="s">
        <v>5124</v>
      </c>
    </row>
    <row r="1455" spans="1:5" ht="30">
      <c r="A1455" s="1784"/>
      <c r="B1455" s="1617"/>
      <c r="C1455" s="1803" t="s">
        <v>5114</v>
      </c>
      <c r="D1455" s="1615"/>
      <c r="E1455" s="1799" t="s">
        <v>5124</v>
      </c>
    </row>
    <row r="1456" spans="1:5" ht="30">
      <c r="A1456" s="1784"/>
      <c r="B1456" s="1617"/>
      <c r="C1456" s="1803" t="s">
        <v>5115</v>
      </c>
      <c r="D1456" s="1615"/>
      <c r="E1456" s="1799" t="s">
        <v>5125</v>
      </c>
    </row>
    <row r="1457" spans="1:5" ht="30">
      <c r="A1457" s="1784"/>
      <c r="B1457" s="1622" t="s">
        <v>5132</v>
      </c>
      <c r="C1457" s="1803" t="s">
        <v>5113</v>
      </c>
      <c r="D1457" s="1783" t="s">
        <v>5080</v>
      </c>
      <c r="E1457" s="1799" t="s">
        <v>4981</v>
      </c>
    </row>
    <row r="1458" spans="1:5" ht="30">
      <c r="A1458" s="1784"/>
      <c r="B1458" s="1617"/>
      <c r="C1458" s="1803" t="s">
        <v>5114</v>
      </c>
      <c r="D1458" s="1615"/>
      <c r="E1458" s="1799" t="s">
        <v>4981</v>
      </c>
    </row>
    <row r="1459" spans="1:5" ht="30">
      <c r="A1459" s="1784"/>
      <c r="B1459" s="1617"/>
      <c r="C1459" s="1803" t="s">
        <v>5115</v>
      </c>
      <c r="D1459" s="1615"/>
      <c r="E1459" s="1799" t="s">
        <v>5124</v>
      </c>
    </row>
    <row r="1460" spans="1:5" ht="45">
      <c r="A1460" s="1784"/>
      <c r="B1460" s="1622" t="s">
        <v>5133</v>
      </c>
      <c r="C1460" s="1803" t="s">
        <v>5113</v>
      </c>
      <c r="D1460" s="1783" t="s">
        <v>4825</v>
      </c>
      <c r="E1460" s="1799" t="s">
        <v>4981</v>
      </c>
    </row>
    <row r="1461" spans="1:5" ht="30">
      <c r="A1461" s="1784"/>
      <c r="B1461" s="1617"/>
      <c r="C1461" s="1803" t="s">
        <v>5114</v>
      </c>
      <c r="D1461" s="1615"/>
      <c r="E1461" s="1799" t="s">
        <v>4981</v>
      </c>
    </row>
    <row r="1462" spans="1:5" ht="30">
      <c r="A1462" s="1784"/>
      <c r="B1462" s="1617"/>
      <c r="C1462" s="1803" t="s">
        <v>5115</v>
      </c>
      <c r="D1462" s="1615"/>
      <c r="E1462" s="1799" t="s">
        <v>5116</v>
      </c>
    </row>
    <row r="1463" spans="1:5" ht="60">
      <c r="A1463" s="1784"/>
      <c r="B1463" s="1617" t="s">
        <v>5134</v>
      </c>
      <c r="C1463" s="1803" t="s">
        <v>5113</v>
      </c>
      <c r="D1463" s="1615" t="s">
        <v>5083</v>
      </c>
      <c r="E1463" s="1799" t="s">
        <v>4981</v>
      </c>
    </row>
    <row r="1464" spans="1:5" ht="30">
      <c r="A1464" s="1784"/>
      <c r="B1464" s="1617"/>
      <c r="C1464" s="1803" t="s">
        <v>5114</v>
      </c>
      <c r="D1464" s="1615"/>
      <c r="E1464" s="1799" t="s">
        <v>4981</v>
      </c>
    </row>
    <row r="1465" spans="1:5" ht="30">
      <c r="A1465" s="1784"/>
      <c r="B1465" s="1617"/>
      <c r="C1465" s="1803" t="s">
        <v>5115</v>
      </c>
      <c r="D1465" s="1615"/>
      <c r="E1465" s="1799" t="s">
        <v>5124</v>
      </c>
    </row>
    <row r="1466" spans="1:5" ht="30">
      <c r="A1466" s="1784"/>
      <c r="B1466" s="1617" t="s">
        <v>5135</v>
      </c>
      <c r="C1466" s="1803" t="s">
        <v>5113</v>
      </c>
      <c r="D1466" s="1615" t="s">
        <v>4830</v>
      </c>
      <c r="E1466" s="1799" t="s">
        <v>5124</v>
      </c>
    </row>
    <row r="1467" spans="1:5" ht="30">
      <c r="A1467" s="1784"/>
      <c r="B1467" s="1617"/>
      <c r="C1467" s="1803" t="s">
        <v>5114</v>
      </c>
      <c r="D1467" s="1615"/>
      <c r="E1467" s="1799" t="s">
        <v>5124</v>
      </c>
    </row>
    <row r="1468" spans="1:5" ht="30">
      <c r="A1468" s="1784"/>
      <c r="B1468" s="1617"/>
      <c r="C1468" s="1803" t="s">
        <v>5115</v>
      </c>
      <c r="D1468" s="1615"/>
      <c r="E1468" s="1799" t="s">
        <v>5125</v>
      </c>
    </row>
    <row r="1469" spans="1:5">
      <c r="A1469" s="2186" t="s">
        <v>0</v>
      </c>
      <c r="B1469" s="2187" t="s">
        <v>1</v>
      </c>
      <c r="C1469" s="2187" t="s">
        <v>2</v>
      </c>
      <c r="D1469" s="2188" t="s">
        <v>605</v>
      </c>
      <c r="E1469" s="2188"/>
    </row>
    <row r="1470" spans="1:5" ht="30">
      <c r="A1470" s="2186"/>
      <c r="B1470" s="2187"/>
      <c r="C1470" s="2187"/>
      <c r="D1470" s="1688" t="s">
        <v>3</v>
      </c>
      <c r="E1470" s="1689" t="s">
        <v>4</v>
      </c>
    </row>
    <row r="1471" spans="1:5">
      <c r="A1471" s="1881">
        <v>1</v>
      </c>
      <c r="B1471" s="1769">
        <f>A1471+1</f>
        <v>2</v>
      </c>
      <c r="C1471" s="1690">
        <f t="shared" ref="C1471:E1471" si="8">B1471+1</f>
        <v>3</v>
      </c>
      <c r="D1471" s="1690">
        <f t="shared" si="8"/>
        <v>4</v>
      </c>
      <c r="E1471" s="1690">
        <f t="shared" si="8"/>
        <v>5</v>
      </c>
    </row>
    <row r="1472" spans="1:5">
      <c r="A1472" s="1872" t="s">
        <v>1835</v>
      </c>
      <c r="B1472" s="1848"/>
      <c r="C1472" s="1691"/>
      <c r="D1472" s="1692"/>
      <c r="E1472" s="1692"/>
    </row>
    <row r="1473" spans="1:5">
      <c r="A1473" s="1658">
        <v>6</v>
      </c>
      <c r="B1473" s="1748" t="s">
        <v>1855</v>
      </c>
      <c r="C1473" s="1748" t="s">
        <v>1856</v>
      </c>
      <c r="D1473" s="1615"/>
      <c r="E1473" s="1639">
        <v>0.95</v>
      </c>
    </row>
    <row r="1474" spans="1:5">
      <c r="A1474" s="1783"/>
      <c r="B1474" s="1617" t="s">
        <v>3174</v>
      </c>
      <c r="C1474" s="1671" t="s">
        <v>3175</v>
      </c>
      <c r="D1474" s="1615" t="s">
        <v>8</v>
      </c>
      <c r="E1474" s="1809">
        <v>1</v>
      </c>
    </row>
    <row r="1475" spans="1:5">
      <c r="A1475" s="1783"/>
      <c r="B1475" s="1617" t="s">
        <v>3176</v>
      </c>
      <c r="C1475" s="1671" t="s">
        <v>3177</v>
      </c>
      <c r="D1475" s="1615" t="s">
        <v>8</v>
      </c>
      <c r="E1475" s="1809">
        <v>1</v>
      </c>
    </row>
    <row r="1476" spans="1:5" ht="30">
      <c r="A1476" s="1783"/>
      <c r="B1476" s="1617" t="s">
        <v>3178</v>
      </c>
      <c r="C1476" s="1671" t="s">
        <v>3177</v>
      </c>
      <c r="D1476" s="1615" t="s">
        <v>8</v>
      </c>
      <c r="E1476" s="1809">
        <v>1</v>
      </c>
    </row>
    <row r="1477" spans="1:5">
      <c r="A1477" s="1783"/>
      <c r="B1477" s="1617" t="s">
        <v>1858</v>
      </c>
      <c r="C1477" s="1671" t="s">
        <v>1857</v>
      </c>
      <c r="D1477" s="1615" t="s">
        <v>8</v>
      </c>
      <c r="E1477" s="1809">
        <v>1</v>
      </c>
    </row>
    <row r="1478" spans="1:5" ht="30">
      <c r="A1478" s="1658">
        <v>7</v>
      </c>
      <c r="B1478" s="1748" t="s">
        <v>1859</v>
      </c>
      <c r="C1478" s="1748" t="s">
        <v>3179</v>
      </c>
      <c r="D1478" s="1771"/>
      <c r="E1478" s="1810" t="s">
        <v>3180</v>
      </c>
    </row>
    <row r="1479" spans="1:5" ht="30">
      <c r="A1479" s="1783"/>
      <c r="B1479" s="1617" t="s">
        <v>1860</v>
      </c>
      <c r="C1479" s="1671" t="s">
        <v>1857</v>
      </c>
      <c r="D1479" s="1615" t="s">
        <v>8</v>
      </c>
      <c r="E1479" s="1811">
        <v>1</v>
      </c>
    </row>
    <row r="1480" spans="1:5">
      <c r="A1480" s="1783"/>
      <c r="B1480" s="1617" t="s">
        <v>3182</v>
      </c>
      <c r="C1480" s="1812" t="s">
        <v>3183</v>
      </c>
      <c r="D1480" s="1615" t="s">
        <v>8</v>
      </c>
      <c r="E1480" s="1811">
        <v>1</v>
      </c>
    </row>
    <row r="1481" spans="1:5">
      <c r="A1481" s="2205"/>
      <c r="B1481" s="2198" t="s">
        <v>3184</v>
      </c>
      <c r="C1481" s="1671" t="s">
        <v>1857</v>
      </c>
      <c r="D1481" s="1615" t="s">
        <v>8</v>
      </c>
      <c r="E1481" s="1811">
        <v>1</v>
      </c>
    </row>
    <row r="1482" spans="1:5">
      <c r="A1482" s="2205"/>
      <c r="B1482" s="2198"/>
      <c r="C1482" s="1671"/>
      <c r="D1482" s="1615"/>
      <c r="E1482" s="1811"/>
    </row>
    <row r="1483" spans="1:5" ht="45">
      <c r="A1483" s="1658">
        <v>8</v>
      </c>
      <c r="B1483" s="1748" t="s">
        <v>1861</v>
      </c>
      <c r="C1483" s="1748" t="s">
        <v>1862</v>
      </c>
      <c r="D1483" s="1771"/>
      <c r="E1483" s="1639">
        <v>0.65</v>
      </c>
    </row>
    <row r="1484" spans="1:5" ht="30">
      <c r="A1484" s="1783"/>
      <c r="B1484" s="1617" t="s">
        <v>1863</v>
      </c>
      <c r="C1484" s="1671" t="s">
        <v>1857</v>
      </c>
      <c r="D1484" s="1615" t="s">
        <v>8</v>
      </c>
      <c r="E1484" s="1809">
        <v>1</v>
      </c>
    </row>
    <row r="1485" spans="1:5">
      <c r="A1485" s="1783"/>
      <c r="B1485" s="1617" t="s">
        <v>1864</v>
      </c>
      <c r="C1485" s="1671" t="s">
        <v>1857</v>
      </c>
      <c r="D1485" s="1615" t="s">
        <v>8</v>
      </c>
      <c r="E1485" s="1809">
        <v>1</v>
      </c>
    </row>
    <row r="1486" spans="1:5" ht="30">
      <c r="A1486" s="1783"/>
      <c r="B1486" s="1617" t="s">
        <v>3185</v>
      </c>
      <c r="C1486" s="1671" t="s">
        <v>1857</v>
      </c>
      <c r="D1486" s="1615" t="s">
        <v>8</v>
      </c>
      <c r="E1486" s="1809">
        <v>1</v>
      </c>
    </row>
    <row r="1487" spans="1:5" ht="30">
      <c r="A1487" s="1783"/>
      <c r="B1487" s="1617" t="s">
        <v>3186</v>
      </c>
      <c r="C1487" s="1671" t="s">
        <v>3177</v>
      </c>
      <c r="D1487" s="1615" t="s">
        <v>8</v>
      </c>
      <c r="E1487" s="1809">
        <v>1</v>
      </c>
    </row>
    <row r="1488" spans="1:5" ht="30">
      <c r="A1488" s="1658">
        <v>9</v>
      </c>
      <c r="B1488" s="1748" t="s">
        <v>1865</v>
      </c>
      <c r="C1488" s="1748" t="s">
        <v>3187</v>
      </c>
      <c r="D1488" s="1771"/>
      <c r="E1488" s="1639" t="s">
        <v>3188</v>
      </c>
    </row>
    <row r="1489" spans="1:5" ht="30">
      <c r="A1489" s="1658"/>
      <c r="B1489" s="1748"/>
      <c r="C1489" s="1748" t="s">
        <v>3190</v>
      </c>
      <c r="D1489" s="1771"/>
      <c r="E1489" s="1639" t="s">
        <v>3191</v>
      </c>
    </row>
    <row r="1490" spans="1:5" ht="30">
      <c r="A1490" s="1658"/>
      <c r="B1490" s="1748"/>
      <c r="C1490" s="1748" t="s">
        <v>3192</v>
      </c>
      <c r="D1490" s="1771"/>
      <c r="E1490" s="1639" t="s">
        <v>3191</v>
      </c>
    </row>
    <row r="1491" spans="1:5">
      <c r="A1491" s="2205"/>
      <c r="B1491" s="2198" t="s">
        <v>3193</v>
      </c>
      <c r="C1491" s="1607" t="s">
        <v>1857</v>
      </c>
      <c r="D1491" s="1615" t="s">
        <v>8</v>
      </c>
      <c r="E1491" s="1809">
        <v>1</v>
      </c>
    </row>
    <row r="1492" spans="1:5">
      <c r="A1492" s="2205"/>
      <c r="B1492" s="2198"/>
      <c r="C1492" s="1607"/>
      <c r="D1492" s="1615"/>
      <c r="E1492" s="1809"/>
    </row>
    <row r="1493" spans="1:5" ht="30">
      <c r="A1493" s="1783"/>
      <c r="B1493" s="1617" t="s">
        <v>3194</v>
      </c>
      <c r="C1493" s="1671" t="s">
        <v>3195</v>
      </c>
      <c r="D1493" s="1615" t="s">
        <v>8</v>
      </c>
      <c r="E1493" s="1809">
        <v>1</v>
      </c>
    </row>
    <row r="1494" spans="1:5" ht="30">
      <c r="A1494" s="1783"/>
      <c r="B1494" s="1617" t="s">
        <v>3196</v>
      </c>
      <c r="C1494" s="1671" t="s">
        <v>1857</v>
      </c>
      <c r="D1494" s="1615" t="s">
        <v>8</v>
      </c>
      <c r="E1494" s="1809">
        <v>1</v>
      </c>
    </row>
    <row r="1495" spans="1:5">
      <c r="A1495" s="2186" t="s">
        <v>0</v>
      </c>
      <c r="B1495" s="2187" t="s">
        <v>1</v>
      </c>
      <c r="C1495" s="2187" t="s">
        <v>2</v>
      </c>
      <c r="D1495" s="2188" t="s">
        <v>605</v>
      </c>
      <c r="E1495" s="2188"/>
    </row>
    <row r="1496" spans="1:5" ht="30">
      <c r="A1496" s="2186"/>
      <c r="B1496" s="2187"/>
      <c r="C1496" s="2187"/>
      <c r="D1496" s="1688" t="s">
        <v>3</v>
      </c>
      <c r="E1496" s="1689" t="s">
        <v>4</v>
      </c>
    </row>
    <row r="1497" spans="1:5">
      <c r="A1497" s="1881">
        <v>1</v>
      </c>
      <c r="B1497" s="1769">
        <v>2</v>
      </c>
      <c r="C1497" s="1690">
        <v>3</v>
      </c>
      <c r="D1497" s="1690">
        <v>4</v>
      </c>
      <c r="E1497" s="1690">
        <v>5</v>
      </c>
    </row>
    <row r="1498" spans="1:5">
      <c r="A1498" s="1872" t="s">
        <v>2993</v>
      </c>
      <c r="B1498" s="1874"/>
      <c r="C1498" s="1691"/>
      <c r="D1498" s="1692"/>
      <c r="E1498" s="1692"/>
    </row>
    <row r="1499" spans="1:5" ht="30">
      <c r="A1499" s="1787">
        <v>6</v>
      </c>
      <c r="B1499" s="1612" t="s">
        <v>3053</v>
      </c>
      <c r="C1499" s="1612" t="s">
        <v>3054</v>
      </c>
      <c r="D1499" s="1658" t="s">
        <v>8</v>
      </c>
      <c r="E1499" s="1669">
        <v>0.76</v>
      </c>
    </row>
    <row r="1500" spans="1:5" ht="30">
      <c r="A1500" s="1787"/>
      <c r="B1500" s="1622" t="s">
        <v>3055</v>
      </c>
      <c r="C1500" s="1659" t="s">
        <v>3056</v>
      </c>
      <c r="D1500" s="1783" t="s">
        <v>2877</v>
      </c>
      <c r="E1500" s="1783" t="s">
        <v>3057</v>
      </c>
    </row>
    <row r="1501" spans="1:5" ht="90">
      <c r="A1501" s="1787"/>
      <c r="B1501" s="1622" t="s">
        <v>3058</v>
      </c>
      <c r="C1501" s="1659" t="s">
        <v>3059</v>
      </c>
      <c r="D1501" s="1783" t="s">
        <v>3060</v>
      </c>
      <c r="E1501" s="1783" t="s">
        <v>3061</v>
      </c>
    </row>
    <row r="1502" spans="1:5" ht="45">
      <c r="A1502" s="1787"/>
      <c r="B1502" s="1622" t="s">
        <v>3062</v>
      </c>
      <c r="C1502" s="1659" t="s">
        <v>3063</v>
      </c>
      <c r="D1502" s="1783" t="s">
        <v>3064</v>
      </c>
      <c r="E1502" s="1783" t="s">
        <v>3065</v>
      </c>
    </row>
    <row r="1503" spans="1:5" ht="45">
      <c r="A1503" s="1787">
        <v>7</v>
      </c>
      <c r="B1503" s="1612" t="s">
        <v>3066</v>
      </c>
      <c r="C1503" s="1612" t="s">
        <v>3067</v>
      </c>
      <c r="D1503" s="1658" t="s">
        <v>3068</v>
      </c>
      <c r="E1503" s="1669">
        <v>0.03</v>
      </c>
    </row>
    <row r="1504" spans="1:5" ht="30">
      <c r="A1504" s="1787"/>
      <c r="B1504" s="1622" t="s">
        <v>3069</v>
      </c>
      <c r="C1504" s="1659" t="s">
        <v>3070</v>
      </c>
      <c r="D1504" s="1783" t="s">
        <v>3071</v>
      </c>
      <c r="E1504" s="1783" t="s">
        <v>3072</v>
      </c>
    </row>
    <row r="1505" spans="1:5" ht="45">
      <c r="A1505" s="1787"/>
      <c r="B1505" s="1622" t="s">
        <v>3073</v>
      </c>
      <c r="C1505" s="1659" t="s">
        <v>3074</v>
      </c>
      <c r="D1505" s="1783" t="s">
        <v>8</v>
      </c>
      <c r="E1505" s="1783" t="s">
        <v>3075</v>
      </c>
    </row>
    <row r="1506" spans="1:5">
      <c r="A1506" s="1787"/>
      <c r="B1506" s="1622" t="s">
        <v>3076</v>
      </c>
      <c r="C1506" s="1659" t="s">
        <v>3077</v>
      </c>
      <c r="D1506" s="1783" t="s">
        <v>8</v>
      </c>
      <c r="E1506" s="1783" t="s">
        <v>3078</v>
      </c>
    </row>
    <row r="1507" spans="1:5" ht="30">
      <c r="A1507" s="1787"/>
      <c r="B1507" s="1622" t="s">
        <v>3079</v>
      </c>
      <c r="C1507" s="1659" t="s">
        <v>3080</v>
      </c>
      <c r="D1507" s="1783" t="s">
        <v>3081</v>
      </c>
      <c r="E1507" s="1783" t="s">
        <v>3082</v>
      </c>
    </row>
    <row r="1508" spans="1:5" ht="30">
      <c r="A1508" s="1787"/>
      <c r="B1508" s="1622" t="s">
        <v>3083</v>
      </c>
      <c r="C1508" s="1659" t="s">
        <v>3084</v>
      </c>
      <c r="D1508" s="1783" t="s">
        <v>8</v>
      </c>
      <c r="E1508" s="1783" t="s">
        <v>3085</v>
      </c>
    </row>
    <row r="1509" spans="1:5" ht="30">
      <c r="A1509" s="1787"/>
      <c r="B1509" s="1622" t="s">
        <v>3086</v>
      </c>
      <c r="C1509" s="1659" t="s">
        <v>3087</v>
      </c>
      <c r="D1509" s="1783" t="s">
        <v>8</v>
      </c>
      <c r="E1509" s="1783" t="s">
        <v>1042</v>
      </c>
    </row>
    <row r="1510" spans="1:5" ht="30">
      <c r="A1510" s="1787"/>
      <c r="B1510" s="1622" t="s">
        <v>3088</v>
      </c>
      <c r="C1510" s="1659" t="s">
        <v>3089</v>
      </c>
      <c r="D1510" s="1783" t="s">
        <v>8</v>
      </c>
      <c r="E1510" s="1783" t="s">
        <v>3090</v>
      </c>
    </row>
    <row r="1511" spans="1:5" ht="30">
      <c r="A1511" s="1787">
        <v>8</v>
      </c>
      <c r="B1511" s="1612" t="s">
        <v>3091</v>
      </c>
      <c r="C1511" s="1612" t="s">
        <v>3092</v>
      </c>
      <c r="D1511" s="1658" t="s">
        <v>3093</v>
      </c>
      <c r="E1511" s="1669" t="s">
        <v>3094</v>
      </c>
    </row>
    <row r="1512" spans="1:5" ht="75">
      <c r="A1512" s="1787"/>
      <c r="B1512" s="1622" t="s">
        <v>3095</v>
      </c>
      <c r="C1512" s="1659" t="s">
        <v>3096</v>
      </c>
      <c r="D1512" s="1783" t="s">
        <v>8</v>
      </c>
      <c r="E1512" s="1783" t="s">
        <v>3097</v>
      </c>
    </row>
    <row r="1513" spans="1:5" ht="90">
      <c r="A1513" s="1787"/>
      <c r="B1513" s="1622" t="s">
        <v>3098</v>
      </c>
      <c r="C1513" s="1659" t="s">
        <v>3099</v>
      </c>
      <c r="D1513" s="1783" t="s">
        <v>3100</v>
      </c>
      <c r="E1513" s="1783" t="s">
        <v>3101</v>
      </c>
    </row>
    <row r="1514" spans="1:5" ht="75">
      <c r="A1514" s="1787"/>
      <c r="B1514" s="1622" t="s">
        <v>3102</v>
      </c>
      <c r="C1514" s="1659" t="s">
        <v>3103</v>
      </c>
      <c r="D1514" s="1783" t="s">
        <v>8</v>
      </c>
      <c r="E1514" s="1783" t="s">
        <v>3104</v>
      </c>
    </row>
    <row r="1515" spans="1:5" ht="75">
      <c r="A1515" s="1787"/>
      <c r="B1515" s="1622" t="s">
        <v>3105</v>
      </c>
      <c r="C1515" s="1659" t="s">
        <v>3106</v>
      </c>
      <c r="D1515" s="1783" t="s">
        <v>8</v>
      </c>
      <c r="E1515" s="1783" t="s">
        <v>3107</v>
      </c>
    </row>
    <row r="1516" spans="1:5" ht="30">
      <c r="A1516" s="1787">
        <v>9</v>
      </c>
      <c r="B1516" s="1612" t="s">
        <v>3108</v>
      </c>
      <c r="C1516" s="1612" t="s">
        <v>3109</v>
      </c>
      <c r="D1516" s="1658" t="s">
        <v>8</v>
      </c>
      <c r="E1516" s="1669">
        <v>0.1</v>
      </c>
    </row>
    <row r="1517" spans="1:5" ht="30">
      <c r="A1517" s="1787"/>
      <c r="B1517" s="1622" t="s">
        <v>3110</v>
      </c>
      <c r="C1517" s="1659" t="s">
        <v>3111</v>
      </c>
      <c r="D1517" s="1783" t="s">
        <v>2877</v>
      </c>
      <c r="E1517" s="1783" t="s">
        <v>3112</v>
      </c>
    </row>
    <row r="1518" spans="1:5">
      <c r="A1518" s="1787"/>
      <c r="B1518" s="1622" t="s">
        <v>3113</v>
      </c>
      <c r="C1518" s="1659" t="s">
        <v>3114</v>
      </c>
      <c r="D1518" s="1783" t="s">
        <v>3115</v>
      </c>
      <c r="E1518" s="1783" t="s">
        <v>3116</v>
      </c>
    </row>
    <row r="1519" spans="1:5" ht="30">
      <c r="A1519" s="1787">
        <v>10</v>
      </c>
      <c r="B1519" s="1612" t="s">
        <v>3117</v>
      </c>
      <c r="C1519" s="1612" t="s">
        <v>3118</v>
      </c>
      <c r="D1519" s="1658" t="s">
        <v>3119</v>
      </c>
      <c r="E1519" s="1658"/>
    </row>
    <row r="1520" spans="1:5" ht="45">
      <c r="A1520" s="1787"/>
      <c r="B1520" s="1622" t="s">
        <v>3120</v>
      </c>
      <c r="C1520" s="1659" t="s">
        <v>3121</v>
      </c>
      <c r="D1520" s="1783" t="s">
        <v>2877</v>
      </c>
      <c r="E1520" s="1783" t="s">
        <v>3122</v>
      </c>
    </row>
    <row r="1521" spans="1:5" ht="45">
      <c r="A1521" s="1787"/>
      <c r="B1521" s="1622" t="s">
        <v>3123</v>
      </c>
      <c r="C1521" s="1659" t="s">
        <v>3124</v>
      </c>
      <c r="D1521" s="1783" t="s">
        <v>3125</v>
      </c>
      <c r="E1521" s="1783" t="s">
        <v>3126</v>
      </c>
    </row>
    <row r="1522" spans="1:5" ht="30">
      <c r="A1522" s="1787"/>
      <c r="B1522" s="1622" t="s">
        <v>3127</v>
      </c>
      <c r="C1522" s="1659" t="s">
        <v>3128</v>
      </c>
      <c r="D1522" s="1783" t="s">
        <v>8</v>
      </c>
      <c r="E1522" s="1783" t="s">
        <v>3129</v>
      </c>
    </row>
    <row r="1523" spans="1:5" ht="30">
      <c r="A1523" s="1787">
        <v>11</v>
      </c>
      <c r="B1523" s="1612" t="s">
        <v>3130</v>
      </c>
      <c r="C1523" s="1612" t="s">
        <v>3131</v>
      </c>
      <c r="D1523" s="1658" t="s">
        <v>8</v>
      </c>
      <c r="E1523" s="1669">
        <v>0.1</v>
      </c>
    </row>
    <row r="1524" spans="1:5" ht="45">
      <c r="A1524" s="1787"/>
      <c r="B1524" s="1622" t="s">
        <v>3132</v>
      </c>
      <c r="C1524" s="1659" t="s">
        <v>3133</v>
      </c>
      <c r="D1524" s="1783" t="s">
        <v>8</v>
      </c>
      <c r="E1524" s="1783" t="s">
        <v>2999</v>
      </c>
    </row>
    <row r="1525" spans="1:5" ht="45">
      <c r="A1525" s="1787"/>
      <c r="B1525" s="1622" t="s">
        <v>3134</v>
      </c>
      <c r="C1525" s="1659" t="s">
        <v>3135</v>
      </c>
      <c r="D1525" s="1783" t="s">
        <v>8</v>
      </c>
      <c r="E1525" s="1797">
        <v>0.85</v>
      </c>
    </row>
    <row r="1526" spans="1:5" ht="30">
      <c r="A1526" s="1787"/>
      <c r="B1526" s="1622" t="s">
        <v>3136</v>
      </c>
      <c r="C1526" s="1659" t="s">
        <v>3137</v>
      </c>
      <c r="D1526" s="1783" t="s">
        <v>8</v>
      </c>
      <c r="E1526" s="1783" t="s">
        <v>3138</v>
      </c>
    </row>
    <row r="1527" spans="1:5" ht="30">
      <c r="A1527" s="1787">
        <v>12</v>
      </c>
      <c r="B1527" s="1612" t="s">
        <v>3139</v>
      </c>
      <c r="C1527" s="1612" t="s">
        <v>3140</v>
      </c>
      <c r="D1527" s="1658" t="s">
        <v>3141</v>
      </c>
      <c r="E1527" s="1669">
        <v>6.4199999999999993E-2</v>
      </c>
    </row>
    <row r="1528" spans="1:5" ht="30">
      <c r="A1528" s="1787"/>
      <c r="B1528" s="1622" t="s">
        <v>3142</v>
      </c>
      <c r="C1528" s="1659" t="s">
        <v>3143</v>
      </c>
      <c r="D1528" s="1783" t="s">
        <v>3144</v>
      </c>
      <c r="E1528" s="1783" t="s">
        <v>3145</v>
      </c>
    </row>
    <row r="1529" spans="1:5" ht="45">
      <c r="A1529" s="1787"/>
      <c r="B1529" s="1622" t="s">
        <v>3146</v>
      </c>
      <c r="C1529" s="1659" t="s">
        <v>3147</v>
      </c>
      <c r="D1529" s="1783" t="s">
        <v>8</v>
      </c>
      <c r="E1529" s="1783" t="s">
        <v>3148</v>
      </c>
    </row>
    <row r="1530" spans="1:5" ht="45">
      <c r="A1530" s="1787">
        <v>13</v>
      </c>
      <c r="B1530" s="1612" t="s">
        <v>3149</v>
      </c>
      <c r="C1530" s="1612" t="s">
        <v>3150</v>
      </c>
      <c r="D1530" s="1658" t="s">
        <v>8</v>
      </c>
      <c r="E1530" s="1669">
        <v>0.1</v>
      </c>
    </row>
    <row r="1531" spans="1:5" ht="60">
      <c r="A1531" s="1787"/>
      <c r="B1531" s="1622" t="s">
        <v>3151</v>
      </c>
      <c r="C1531" s="1659" t="s">
        <v>3152</v>
      </c>
      <c r="D1531" s="1783" t="s">
        <v>8</v>
      </c>
      <c r="E1531" s="1783" t="s">
        <v>3153</v>
      </c>
    </row>
    <row r="1532" spans="1:5">
      <c r="A1532" s="2186" t="s">
        <v>0</v>
      </c>
      <c r="B1532" s="2187" t="s">
        <v>1</v>
      </c>
      <c r="C1532" s="2187" t="s">
        <v>2</v>
      </c>
      <c r="D1532" s="2188" t="s">
        <v>605</v>
      </c>
      <c r="E1532" s="2188"/>
    </row>
    <row r="1533" spans="1:5" ht="30">
      <c r="A1533" s="2186"/>
      <c r="B1533" s="2187"/>
      <c r="C1533" s="2187"/>
      <c r="D1533" s="1688" t="s">
        <v>3</v>
      </c>
      <c r="E1533" s="1689" t="s">
        <v>4</v>
      </c>
    </row>
    <row r="1534" spans="1:5">
      <c r="A1534" s="1881">
        <v>1</v>
      </c>
      <c r="B1534" s="1769">
        <v>2</v>
      </c>
      <c r="C1534" s="1690">
        <v>3</v>
      </c>
      <c r="D1534" s="1690">
        <v>4</v>
      </c>
      <c r="E1534" s="1690">
        <v>5</v>
      </c>
    </row>
    <row r="1535" spans="1:5">
      <c r="A1535" s="1872" t="s">
        <v>5136</v>
      </c>
      <c r="B1535" s="1848"/>
      <c r="C1535" s="1691"/>
      <c r="D1535" s="1692"/>
      <c r="E1535" s="1692"/>
    </row>
    <row r="1536" spans="1:5" ht="30">
      <c r="A1536" s="1787">
        <v>5</v>
      </c>
      <c r="B1536" s="1748" t="s">
        <v>5198</v>
      </c>
      <c r="C1536" s="1609" t="s">
        <v>5199</v>
      </c>
      <c r="D1536" s="1771" t="s">
        <v>5138</v>
      </c>
      <c r="E1536" s="1660">
        <v>100</v>
      </c>
    </row>
    <row r="1537" spans="1:5" ht="30">
      <c r="A1537" s="1787"/>
      <c r="B1537" s="1617" t="s">
        <v>5200</v>
      </c>
      <c r="C1537" s="1607" t="s">
        <v>5201</v>
      </c>
      <c r="D1537" s="1615" t="s">
        <v>5139</v>
      </c>
      <c r="E1537" s="1615" t="s">
        <v>5202</v>
      </c>
    </row>
    <row r="1538" spans="1:5" ht="45">
      <c r="A1538" s="1787"/>
      <c r="B1538" s="1617" t="s">
        <v>5203</v>
      </c>
      <c r="C1538" s="1607" t="s">
        <v>5204</v>
      </c>
      <c r="D1538" s="1615" t="s">
        <v>5205</v>
      </c>
      <c r="E1538" s="1615" t="s">
        <v>4526</v>
      </c>
    </row>
    <row r="1539" spans="1:5" ht="45">
      <c r="A1539" s="1787"/>
      <c r="B1539" s="1617" t="s">
        <v>5206</v>
      </c>
      <c r="C1539" s="1607" t="s">
        <v>5207</v>
      </c>
      <c r="D1539" s="1615" t="s">
        <v>5208</v>
      </c>
      <c r="E1539" s="1615" t="s">
        <v>5209</v>
      </c>
    </row>
    <row r="1540" spans="1:5" ht="45">
      <c r="A1540" s="1787"/>
      <c r="B1540" s="1617" t="s">
        <v>5210</v>
      </c>
      <c r="C1540" s="1607" t="s">
        <v>5211</v>
      </c>
      <c r="D1540" s="1615" t="s">
        <v>5212</v>
      </c>
      <c r="E1540" s="1615" t="s">
        <v>4526</v>
      </c>
    </row>
    <row r="1541" spans="1:5" ht="30">
      <c r="A1541" s="1787"/>
      <c r="B1541" s="1617" t="s">
        <v>5213</v>
      </c>
      <c r="C1541" s="1607" t="s">
        <v>5201</v>
      </c>
      <c r="D1541" s="1615" t="s">
        <v>5139</v>
      </c>
      <c r="E1541" s="1615" t="s">
        <v>5214</v>
      </c>
    </row>
    <row r="1542" spans="1:5" ht="30">
      <c r="A1542" s="1787"/>
      <c r="B1542" s="1617" t="s">
        <v>5215</v>
      </c>
      <c r="C1542" s="1607" t="s">
        <v>5216</v>
      </c>
      <c r="D1542" s="1615" t="s">
        <v>5139</v>
      </c>
      <c r="E1542" s="1615" t="s">
        <v>5217</v>
      </c>
    </row>
    <row r="1543" spans="1:5" ht="45">
      <c r="A1543" s="1787"/>
      <c r="B1543" s="1617" t="s">
        <v>5218</v>
      </c>
      <c r="C1543" s="1607" t="s">
        <v>5219</v>
      </c>
      <c r="D1543" s="1615" t="s">
        <v>5139</v>
      </c>
      <c r="E1543" s="1615" t="s">
        <v>4526</v>
      </c>
    </row>
    <row r="1544" spans="1:5">
      <c r="A1544" s="2186" t="s">
        <v>0</v>
      </c>
      <c r="B1544" s="2187" t="s">
        <v>1</v>
      </c>
      <c r="C1544" s="2187" t="s">
        <v>2</v>
      </c>
      <c r="D1544" s="2188" t="s">
        <v>605</v>
      </c>
      <c r="E1544" s="2188"/>
    </row>
    <row r="1545" spans="1:5" ht="30">
      <c r="A1545" s="2186"/>
      <c r="B1545" s="2187"/>
      <c r="C1545" s="2187"/>
      <c r="D1545" s="1688" t="s">
        <v>3</v>
      </c>
      <c r="E1545" s="1689" t="s">
        <v>4</v>
      </c>
    </row>
    <row r="1546" spans="1:5">
      <c r="A1546" s="1881">
        <v>1</v>
      </c>
      <c r="B1546" s="1875">
        <v>2</v>
      </c>
      <c r="C1546" s="1738">
        <v>3</v>
      </c>
      <c r="D1546" s="1738">
        <v>4</v>
      </c>
      <c r="E1546" s="1738">
        <v>5</v>
      </c>
    </row>
    <row r="1547" spans="1:5">
      <c r="A1547" s="1872" t="s">
        <v>2930</v>
      </c>
      <c r="B1547" s="1848"/>
      <c r="C1547" s="1691"/>
      <c r="D1547" s="1692"/>
      <c r="E1547" s="1692"/>
    </row>
    <row r="1548" spans="1:5" ht="30">
      <c r="A1548" s="1658">
        <v>5</v>
      </c>
      <c r="B1548" s="1748" t="s">
        <v>2953</v>
      </c>
      <c r="C1548" s="1748" t="s">
        <v>2954</v>
      </c>
      <c r="D1548" s="1771" t="s">
        <v>2955</v>
      </c>
      <c r="E1548" s="1771"/>
    </row>
    <row r="1549" spans="1:5" ht="30">
      <c r="A1549" s="1783"/>
      <c r="B1549" s="1622" t="s">
        <v>2956</v>
      </c>
      <c r="C1549" s="1671" t="s">
        <v>2957</v>
      </c>
      <c r="D1549" s="1615" t="s">
        <v>2955</v>
      </c>
      <c r="E1549" s="1615">
        <v>1</v>
      </c>
    </row>
    <row r="1550" spans="1:5" ht="60">
      <c r="A1550" s="1783"/>
      <c r="B1550" s="1622"/>
      <c r="C1550" s="1671" t="s">
        <v>2958</v>
      </c>
      <c r="D1550" s="1615" t="s">
        <v>2955</v>
      </c>
      <c r="E1550" s="1615">
        <v>0.92</v>
      </c>
    </row>
    <row r="1551" spans="1:5" ht="30">
      <c r="A1551" s="1783"/>
      <c r="B1551" s="1622" t="s">
        <v>2959</v>
      </c>
      <c r="C1551" s="1671" t="s">
        <v>2960</v>
      </c>
      <c r="D1551" s="1615" t="s">
        <v>2955</v>
      </c>
      <c r="E1551" s="1615">
        <v>0.85</v>
      </c>
    </row>
    <row r="1552" spans="1:5" ht="30">
      <c r="A1552" s="1783"/>
      <c r="B1552" s="1622" t="s">
        <v>2961</v>
      </c>
      <c r="C1552" s="1671" t="s">
        <v>2962</v>
      </c>
      <c r="D1552" s="1615" t="s">
        <v>2955</v>
      </c>
      <c r="E1552" s="1615">
        <v>0.67</v>
      </c>
    </row>
    <row r="1553" spans="1:5" ht="30">
      <c r="A1553" s="1783"/>
      <c r="B1553" s="1622"/>
      <c r="C1553" s="1671" t="s">
        <v>2963</v>
      </c>
      <c r="D1553" s="1615"/>
      <c r="E1553" s="1615">
        <v>0.36</v>
      </c>
    </row>
    <row r="1554" spans="1:5" ht="60">
      <c r="A1554" s="1783"/>
      <c r="B1554" s="1622"/>
      <c r="C1554" s="1671" t="s">
        <v>2964</v>
      </c>
      <c r="D1554" s="1615"/>
      <c r="E1554" s="1615">
        <v>0.55000000000000004</v>
      </c>
    </row>
    <row r="1555" spans="1:5" ht="30">
      <c r="A1555" s="1783"/>
      <c r="B1555" s="1622" t="s">
        <v>2965</v>
      </c>
      <c r="C1555" s="1671" t="s">
        <v>2966</v>
      </c>
      <c r="D1555" s="1615" t="s">
        <v>8</v>
      </c>
      <c r="E1555" s="1615" t="s">
        <v>2967</v>
      </c>
    </row>
    <row r="1556" spans="1:5">
      <c r="A1556" s="1783"/>
      <c r="B1556" s="1622"/>
      <c r="C1556" s="1671"/>
      <c r="D1556" s="1615"/>
      <c r="E1556" s="1615"/>
    </row>
    <row r="1557" spans="1:5" ht="30">
      <c r="A1557" s="1783"/>
      <c r="B1557" s="1622" t="s">
        <v>2968</v>
      </c>
      <c r="C1557" s="1671" t="s">
        <v>2969</v>
      </c>
      <c r="D1557" s="1615" t="s">
        <v>2955</v>
      </c>
      <c r="E1557" s="1615">
        <v>0.9</v>
      </c>
    </row>
    <row r="1558" spans="1:5" ht="30">
      <c r="A1558" s="1783"/>
      <c r="B1558" s="1622"/>
      <c r="C1558" s="1671" t="s">
        <v>2970</v>
      </c>
      <c r="D1558" s="1615"/>
      <c r="E1558" s="1615">
        <v>1</v>
      </c>
    </row>
    <row r="1559" spans="1:5" ht="30">
      <c r="A1559" s="1783"/>
      <c r="B1559" s="1622"/>
      <c r="C1559" s="1671" t="s">
        <v>2971</v>
      </c>
      <c r="D1559" s="1615"/>
      <c r="E1559" s="1615">
        <v>0.94</v>
      </c>
    </row>
    <row r="1560" spans="1:5" ht="30">
      <c r="A1560" s="1783"/>
      <c r="B1560" s="1622" t="s">
        <v>2972</v>
      </c>
      <c r="C1560" s="1671" t="s">
        <v>2973</v>
      </c>
      <c r="D1560" s="1615" t="s">
        <v>2955</v>
      </c>
      <c r="E1560" s="1615" t="s">
        <v>2974</v>
      </c>
    </row>
    <row r="1561" spans="1:5">
      <c r="A1561" s="1783"/>
      <c r="B1561" s="1622"/>
      <c r="C1561" s="1671" t="s">
        <v>2975</v>
      </c>
      <c r="D1561" s="1615"/>
      <c r="E1561" s="1615" t="s">
        <v>2976</v>
      </c>
    </row>
    <row r="1562" spans="1:5" ht="30">
      <c r="A1562" s="1783"/>
      <c r="B1562" s="1622" t="s">
        <v>2977</v>
      </c>
      <c r="C1562" s="1671" t="s">
        <v>2978</v>
      </c>
      <c r="D1562" s="1615" t="s">
        <v>2979</v>
      </c>
      <c r="E1562" s="1615">
        <v>1</v>
      </c>
    </row>
    <row r="1563" spans="1:5" ht="30">
      <c r="A1563" s="1783"/>
      <c r="B1563" s="1622" t="s">
        <v>2980</v>
      </c>
      <c r="C1563" s="1671" t="s">
        <v>2981</v>
      </c>
      <c r="D1563" s="1615" t="s">
        <v>2955</v>
      </c>
      <c r="E1563" s="1615">
        <v>1</v>
      </c>
    </row>
    <row r="1564" spans="1:5" ht="30">
      <c r="A1564" s="1658">
        <v>6</v>
      </c>
      <c r="B1564" s="1748" t="s">
        <v>2982</v>
      </c>
      <c r="C1564" s="1748" t="s">
        <v>2983</v>
      </c>
      <c r="D1564" s="1771" t="s">
        <v>8</v>
      </c>
      <c r="E1564" s="1771">
        <v>0.7</v>
      </c>
    </row>
    <row r="1565" spans="1:5" ht="30">
      <c r="A1565" s="1783"/>
      <c r="B1565" s="1617" t="s">
        <v>2984</v>
      </c>
      <c r="C1565" s="1671" t="s">
        <v>2985</v>
      </c>
      <c r="D1565" s="1615" t="s">
        <v>8</v>
      </c>
      <c r="E1565" s="1615">
        <v>0.86</v>
      </c>
    </row>
    <row r="1566" spans="1:5" ht="45">
      <c r="A1566" s="1783"/>
      <c r="B1566" s="1617" t="s">
        <v>2986</v>
      </c>
      <c r="C1566" s="1671" t="s">
        <v>2987</v>
      </c>
      <c r="D1566" s="1615" t="s">
        <v>8</v>
      </c>
      <c r="E1566" s="1615">
        <v>0.75</v>
      </c>
    </row>
    <row r="1567" spans="1:5" ht="60">
      <c r="A1567" s="1658">
        <v>7</v>
      </c>
      <c r="B1567" s="1675" t="s">
        <v>2988</v>
      </c>
      <c r="C1567" s="1675" t="s">
        <v>2989</v>
      </c>
      <c r="D1567" s="1658" t="s">
        <v>2979</v>
      </c>
      <c r="E1567" s="1771" t="s">
        <v>2990</v>
      </c>
    </row>
    <row r="1568" spans="1:5" ht="60">
      <c r="A1568" s="1783"/>
      <c r="B1568" s="1617" t="s">
        <v>2992</v>
      </c>
      <c r="C1568" s="1671" t="s">
        <v>2989</v>
      </c>
      <c r="D1568" s="1615">
        <v>0</v>
      </c>
      <c r="E1568" s="1615" t="s">
        <v>2990</v>
      </c>
    </row>
    <row r="1569" spans="1:5">
      <c r="A1569" s="2186" t="s">
        <v>0</v>
      </c>
      <c r="B1569" s="2187" t="s">
        <v>1</v>
      </c>
      <c r="C1569" s="2187" t="s">
        <v>2</v>
      </c>
      <c r="D1569" s="2188" t="s">
        <v>605</v>
      </c>
      <c r="E1569" s="2188"/>
    </row>
    <row r="1570" spans="1:5" ht="30">
      <c r="A1570" s="2186"/>
      <c r="B1570" s="2187"/>
      <c r="C1570" s="2187"/>
      <c r="D1570" s="1688" t="s">
        <v>3</v>
      </c>
      <c r="E1570" s="1689" t="s">
        <v>4</v>
      </c>
    </row>
    <row r="1571" spans="1:5">
      <c r="A1571" s="1881">
        <v>1</v>
      </c>
      <c r="B1571" s="1769">
        <v>2</v>
      </c>
      <c r="C1571" s="1690">
        <v>3</v>
      </c>
      <c r="D1571" s="1690">
        <v>4</v>
      </c>
      <c r="E1571" s="1690">
        <v>5</v>
      </c>
    </row>
    <row r="1572" spans="1:5">
      <c r="A1572" s="1670"/>
      <c r="B1572" s="1874" t="s">
        <v>3197</v>
      </c>
      <c r="C1572" s="1691"/>
      <c r="D1572" s="1692"/>
      <c r="E1572" s="1692"/>
    </row>
    <row r="1573" spans="1:5" ht="45">
      <c r="A1573" s="1787">
        <v>6</v>
      </c>
      <c r="B1573" s="1612" t="s">
        <v>3249</v>
      </c>
      <c r="C1573" s="1612" t="s">
        <v>3250</v>
      </c>
      <c r="D1573" s="1658"/>
      <c r="E1573" s="1652">
        <v>0.95</v>
      </c>
    </row>
    <row r="1574" spans="1:5" ht="30">
      <c r="A1574" s="1787"/>
      <c r="B1574" s="1622" t="s">
        <v>3251</v>
      </c>
      <c r="C1574" s="1659" t="s">
        <v>3252</v>
      </c>
      <c r="D1574" s="1783"/>
      <c r="E1574" s="1813" t="s">
        <v>13</v>
      </c>
    </row>
    <row r="1575" spans="1:5" ht="30">
      <c r="A1575" s="1787"/>
      <c r="B1575" s="1622" t="s">
        <v>3253</v>
      </c>
      <c r="C1575" s="1659" t="s">
        <v>3254</v>
      </c>
      <c r="D1575" s="1783"/>
      <c r="E1575" s="1615" t="s">
        <v>3255</v>
      </c>
    </row>
    <row r="1576" spans="1:5" ht="30">
      <c r="A1576" s="1787"/>
      <c r="B1576" s="1622" t="s">
        <v>3256</v>
      </c>
      <c r="C1576" s="1659" t="s">
        <v>3257</v>
      </c>
      <c r="D1576" s="1783"/>
      <c r="E1576" s="1615" t="s">
        <v>3258</v>
      </c>
    </row>
    <row r="1577" spans="1:5" ht="30">
      <c r="A1577" s="1787"/>
      <c r="B1577" s="1622" t="s">
        <v>3259</v>
      </c>
      <c r="C1577" s="1659" t="s">
        <v>3260</v>
      </c>
      <c r="D1577" s="1783"/>
      <c r="E1577" s="1814" t="s">
        <v>3261</v>
      </c>
    </row>
    <row r="1578" spans="1:5" ht="60">
      <c r="A1578" s="1787">
        <v>7</v>
      </c>
      <c r="B1578" s="1612" t="s">
        <v>3262</v>
      </c>
      <c r="C1578" s="1612" t="s">
        <v>3263</v>
      </c>
      <c r="D1578" s="1658"/>
      <c r="E1578" s="1652">
        <v>0.94</v>
      </c>
    </row>
    <row r="1579" spans="1:5" ht="30">
      <c r="A1579" s="1787"/>
      <c r="B1579" s="1622" t="s">
        <v>3264</v>
      </c>
      <c r="C1579" s="1659" t="s">
        <v>3265</v>
      </c>
      <c r="D1579" s="1783"/>
      <c r="E1579" s="1615" t="s">
        <v>3266</v>
      </c>
    </row>
    <row r="1580" spans="1:5" ht="30">
      <c r="A1580" s="1787"/>
      <c r="B1580" s="1622" t="s">
        <v>3267</v>
      </c>
      <c r="C1580" s="1659" t="s">
        <v>3268</v>
      </c>
      <c r="D1580" s="1783"/>
      <c r="E1580" s="1615" t="s">
        <v>3269</v>
      </c>
    </row>
    <row r="1581" spans="1:5" ht="30">
      <c r="A1581" s="1787"/>
      <c r="B1581" s="1622" t="s">
        <v>3270</v>
      </c>
      <c r="C1581" s="1659" t="s">
        <v>3271</v>
      </c>
      <c r="D1581" s="1783"/>
      <c r="E1581" s="1615"/>
    </row>
    <row r="1582" spans="1:5" ht="53.25" customHeight="1">
      <c r="A1582" s="1787">
        <v>8</v>
      </c>
      <c r="B1582" s="1612" t="s">
        <v>3272</v>
      </c>
      <c r="C1582" s="1612" t="s">
        <v>3273</v>
      </c>
      <c r="D1582" s="1658"/>
      <c r="E1582" s="1652">
        <v>0.94</v>
      </c>
    </row>
    <row r="1583" spans="1:5" ht="30">
      <c r="A1583" s="1787"/>
      <c r="B1583" s="1622" t="s">
        <v>3274</v>
      </c>
      <c r="C1583" s="1659" t="s">
        <v>3275</v>
      </c>
      <c r="D1583" s="1783"/>
      <c r="E1583" s="1615" t="s">
        <v>3276</v>
      </c>
    </row>
    <row r="1584" spans="1:5" ht="30">
      <c r="A1584" s="1787"/>
      <c r="B1584" s="1622" t="s">
        <v>3277</v>
      </c>
      <c r="C1584" s="1659" t="s">
        <v>3278</v>
      </c>
      <c r="D1584" s="1783"/>
      <c r="E1584" s="1615" t="s">
        <v>3279</v>
      </c>
    </row>
    <row r="1585" spans="1:5" ht="30">
      <c r="A1585" s="1787"/>
      <c r="B1585" s="1622" t="s">
        <v>3280</v>
      </c>
      <c r="C1585" s="1659" t="s">
        <v>3281</v>
      </c>
      <c r="D1585" s="1783"/>
      <c r="E1585" s="1615" t="s">
        <v>3261</v>
      </c>
    </row>
    <row r="1586" spans="1:5" ht="60">
      <c r="A1586" s="1787">
        <v>9</v>
      </c>
      <c r="B1586" s="1612" t="s">
        <v>3282</v>
      </c>
      <c r="C1586" s="1612" t="s">
        <v>3283</v>
      </c>
      <c r="D1586" s="1658"/>
      <c r="E1586" s="1652">
        <v>0.93</v>
      </c>
    </row>
    <row r="1587" spans="1:5" ht="30">
      <c r="A1587" s="1787"/>
      <c r="B1587" s="1622" t="s">
        <v>3284</v>
      </c>
      <c r="C1587" s="1659" t="s">
        <v>3285</v>
      </c>
      <c r="D1587" s="1783"/>
      <c r="E1587" s="1615" t="s">
        <v>3248</v>
      </c>
    </row>
    <row r="1588" spans="1:5" ht="30">
      <c r="A1588" s="1787"/>
      <c r="B1588" s="1622" t="s">
        <v>3286</v>
      </c>
      <c r="C1588" s="1659" t="s">
        <v>3287</v>
      </c>
      <c r="D1588" s="1783"/>
      <c r="E1588" s="1615" t="s">
        <v>3288</v>
      </c>
    </row>
    <row r="1589" spans="1:5" ht="30">
      <c r="A1589" s="1787"/>
      <c r="B1589" s="1622" t="s">
        <v>3289</v>
      </c>
      <c r="C1589" s="1659" t="s">
        <v>3290</v>
      </c>
      <c r="D1589" s="1783"/>
      <c r="E1589" s="1615" t="s">
        <v>3248</v>
      </c>
    </row>
    <row r="1590" spans="1:5">
      <c r="A1590" s="2186" t="s">
        <v>0</v>
      </c>
      <c r="B1590" s="2187" t="s">
        <v>1</v>
      </c>
      <c r="C1590" s="2187" t="s">
        <v>2</v>
      </c>
      <c r="D1590" s="2188" t="s">
        <v>605</v>
      </c>
      <c r="E1590" s="2188"/>
    </row>
    <row r="1591" spans="1:5" ht="30">
      <c r="A1591" s="2186"/>
      <c r="B1591" s="2187"/>
      <c r="C1591" s="2187"/>
      <c r="D1591" s="1688" t="s">
        <v>3</v>
      </c>
      <c r="E1591" s="1689" t="s">
        <v>4</v>
      </c>
    </row>
    <row r="1592" spans="1:5">
      <c r="A1592" s="1881">
        <v>1</v>
      </c>
      <c r="B1592" s="1769">
        <v>2</v>
      </c>
      <c r="C1592" s="1690">
        <v>3</v>
      </c>
      <c r="D1592" s="1690">
        <v>4</v>
      </c>
      <c r="E1592" s="1690">
        <v>5</v>
      </c>
    </row>
    <row r="1593" spans="1:5">
      <c r="A1593" s="1872" t="s">
        <v>5220</v>
      </c>
      <c r="B1593" s="1848"/>
      <c r="C1593" s="1691"/>
      <c r="D1593" s="1692"/>
      <c r="E1593" s="1692"/>
    </row>
    <row r="1594" spans="1:5" ht="30">
      <c r="A1594" s="1787">
        <v>1</v>
      </c>
      <c r="B1594" s="1612" t="s">
        <v>5221</v>
      </c>
      <c r="C1594" s="1612" t="s">
        <v>5222</v>
      </c>
      <c r="D1594" s="1658"/>
      <c r="E1594" s="1669">
        <v>1</v>
      </c>
    </row>
    <row r="1595" spans="1:5" ht="45">
      <c r="A1595" s="1787"/>
      <c r="B1595" s="1614"/>
      <c r="C1595" s="1612" t="s">
        <v>5223</v>
      </c>
      <c r="D1595" s="1658"/>
      <c r="E1595" s="1834">
        <v>5.0000000000000001E-3</v>
      </c>
    </row>
    <row r="1596" spans="1:5" ht="45">
      <c r="A1596" s="1787"/>
      <c r="B1596" s="1614"/>
      <c r="C1596" s="1612" t="s">
        <v>5224</v>
      </c>
      <c r="D1596" s="1658"/>
      <c r="E1596" s="1669">
        <v>0.1</v>
      </c>
    </row>
    <row r="1597" spans="1:5" ht="30">
      <c r="A1597" s="1787"/>
      <c r="B1597" s="1614"/>
      <c r="C1597" s="1612" t="s">
        <v>5225</v>
      </c>
      <c r="D1597" s="1658"/>
      <c r="E1597" s="1669">
        <v>0.5</v>
      </c>
    </row>
    <row r="1598" spans="1:5" ht="30">
      <c r="A1598" s="1784"/>
      <c r="B1598" s="1622" t="s">
        <v>5226</v>
      </c>
      <c r="C1598" s="1659" t="s">
        <v>5227</v>
      </c>
      <c r="D1598" s="1783" t="s">
        <v>1436</v>
      </c>
      <c r="E1598" s="1783" t="s">
        <v>5228</v>
      </c>
    </row>
    <row r="1599" spans="1:5" ht="45">
      <c r="A1599" s="1784"/>
      <c r="B1599" s="1622" t="s">
        <v>5229</v>
      </c>
      <c r="C1599" s="1659" t="s">
        <v>5230</v>
      </c>
      <c r="D1599" s="1783" t="s">
        <v>1436</v>
      </c>
      <c r="E1599" s="1783" t="s">
        <v>1568</v>
      </c>
    </row>
    <row r="1600" spans="1:5" ht="30">
      <c r="A1600" s="1784"/>
      <c r="B1600" s="1622" t="s">
        <v>5442</v>
      </c>
      <c r="C1600" s="1659" t="s">
        <v>5233</v>
      </c>
      <c r="D1600" s="1783" t="s">
        <v>1436</v>
      </c>
      <c r="E1600" s="1783" t="s">
        <v>5234</v>
      </c>
    </row>
    <row r="1601" spans="1:5" ht="30">
      <c r="A1601" s="1784"/>
      <c r="B1601" s="1622" t="s">
        <v>5236</v>
      </c>
      <c r="C1601" s="1659" t="s">
        <v>5237</v>
      </c>
      <c r="D1601" s="1783" t="s">
        <v>1436</v>
      </c>
      <c r="E1601" s="1784" t="s">
        <v>5238</v>
      </c>
    </row>
    <row r="1602" spans="1:5">
      <c r="A1602" s="1784"/>
      <c r="B1602" s="1622"/>
      <c r="C1602" s="1659"/>
      <c r="D1602" s="1783"/>
      <c r="E1602" s="1783" t="s">
        <v>5240</v>
      </c>
    </row>
    <row r="1603" spans="1:5" ht="90">
      <c r="A1603" s="1787" t="s">
        <v>244</v>
      </c>
      <c r="B1603" s="1622" t="s">
        <v>5241</v>
      </c>
      <c r="C1603" s="1659" t="s">
        <v>5242</v>
      </c>
      <c r="D1603" s="1783" t="s">
        <v>1436</v>
      </c>
      <c r="E1603" s="1797" t="s">
        <v>2062</v>
      </c>
    </row>
    <row r="1604" spans="1:5" ht="60">
      <c r="A1604" s="1787">
        <v>2</v>
      </c>
      <c r="B1604" s="1612" t="s">
        <v>5243</v>
      </c>
      <c r="C1604" s="1612" t="s">
        <v>5244</v>
      </c>
      <c r="D1604" s="1658" t="s">
        <v>1188</v>
      </c>
      <c r="E1604" s="1834">
        <v>0.57140000000000002</v>
      </c>
    </row>
    <row r="1605" spans="1:5" ht="75">
      <c r="A1605" s="1787"/>
      <c r="B1605" s="1614"/>
      <c r="C1605" s="1612" t="s">
        <v>5245</v>
      </c>
      <c r="D1605" s="1658"/>
      <c r="E1605" s="1658" t="s">
        <v>5246</v>
      </c>
    </row>
    <row r="1606" spans="1:5">
      <c r="A1606" s="1787"/>
      <c r="B1606" s="1614"/>
      <c r="C1606" s="1612"/>
      <c r="D1606" s="1658"/>
      <c r="E1606" s="1658" t="s">
        <v>5248</v>
      </c>
    </row>
    <row r="1607" spans="1:5">
      <c r="A1607" s="1787"/>
      <c r="B1607" s="1614"/>
      <c r="C1607" s="1612"/>
      <c r="D1607" s="1658"/>
      <c r="E1607" s="1658" t="s">
        <v>5250</v>
      </c>
    </row>
    <row r="1608" spans="1:5" ht="60">
      <c r="A1608" s="1787"/>
      <c r="B1608" s="1612"/>
      <c r="C1608" s="1612" t="s">
        <v>5252</v>
      </c>
      <c r="D1608" s="1658"/>
      <c r="E1608" s="1669">
        <v>0.2</v>
      </c>
    </row>
    <row r="1609" spans="1:5" ht="30">
      <c r="A1609" s="1784"/>
      <c r="B1609" s="1676"/>
      <c r="C1609" s="1612" t="s">
        <v>5253</v>
      </c>
      <c r="D1609" s="1658"/>
      <c r="E1609" s="1669">
        <v>1</v>
      </c>
    </row>
    <row r="1610" spans="1:5" ht="30">
      <c r="A1610" s="1784"/>
      <c r="B1610" s="1622" t="s">
        <v>5254</v>
      </c>
      <c r="C1610" s="1659" t="s">
        <v>5255</v>
      </c>
      <c r="D1610" s="1783" t="s">
        <v>1436</v>
      </c>
      <c r="E1610" s="1783" t="s">
        <v>2060</v>
      </c>
    </row>
    <row r="1611" spans="1:5" ht="30">
      <c r="A1611" s="1784"/>
      <c r="B1611" s="1622" t="s">
        <v>5256</v>
      </c>
      <c r="C1611" s="1659" t="s">
        <v>5255</v>
      </c>
      <c r="D1611" s="1783" t="s">
        <v>1436</v>
      </c>
      <c r="E1611" s="1783" t="s">
        <v>2062</v>
      </c>
    </row>
    <row r="1612" spans="1:5" ht="30">
      <c r="A1612" s="1787" t="s">
        <v>244</v>
      </c>
      <c r="B1612" s="1622" t="s">
        <v>5258</v>
      </c>
      <c r="C1612" s="1659" t="s">
        <v>5259</v>
      </c>
      <c r="D1612" s="1783" t="s">
        <v>1436</v>
      </c>
      <c r="E1612" s="1783" t="s">
        <v>5260</v>
      </c>
    </row>
    <row r="1613" spans="1:5" ht="30">
      <c r="A1613" s="1787">
        <v>3</v>
      </c>
      <c r="B1613" s="1612" t="s">
        <v>5261</v>
      </c>
      <c r="C1613" s="1612" t="s">
        <v>5262</v>
      </c>
      <c r="D1613" s="1658"/>
      <c r="E1613" s="1669">
        <v>0.46</v>
      </c>
    </row>
    <row r="1614" spans="1:5" ht="45">
      <c r="A1614" s="1787"/>
      <c r="B1614" s="1614"/>
      <c r="C1614" s="1612" t="s">
        <v>5263</v>
      </c>
      <c r="D1614" s="1658"/>
      <c r="E1614" s="1658" t="s">
        <v>5264</v>
      </c>
    </row>
    <row r="1615" spans="1:5">
      <c r="A1615" s="1787"/>
      <c r="B1615" s="1614"/>
      <c r="C1615" s="1612"/>
      <c r="D1615" s="1658"/>
      <c r="E1615" s="1658" t="s">
        <v>5266</v>
      </c>
    </row>
    <row r="1616" spans="1:5">
      <c r="A1616" s="1784"/>
      <c r="B1616" s="1614"/>
      <c r="C1616" s="1612"/>
      <c r="D1616" s="1658"/>
      <c r="E1616" s="1658" t="s">
        <v>5268</v>
      </c>
    </row>
    <row r="1617" spans="1:5" ht="60">
      <c r="A1617" s="1784"/>
      <c r="B1617" s="1622" t="s">
        <v>5270</v>
      </c>
      <c r="C1617" s="1659" t="s">
        <v>5271</v>
      </c>
      <c r="D1617" s="1783" t="s">
        <v>1436</v>
      </c>
      <c r="E1617" s="1783" t="s">
        <v>5272</v>
      </c>
    </row>
    <row r="1618" spans="1:5" ht="60">
      <c r="A1618" s="1784"/>
      <c r="B1618" s="1622"/>
      <c r="C1618" s="1659"/>
      <c r="D1618" s="1783"/>
      <c r="E1618" s="1783" t="s">
        <v>5273</v>
      </c>
    </row>
    <row r="1619" spans="1:5" ht="45">
      <c r="A1619" s="1784"/>
      <c r="B1619" s="1622" t="s">
        <v>5274</v>
      </c>
      <c r="C1619" s="1659" t="s">
        <v>5275</v>
      </c>
      <c r="D1619" s="1783" t="s">
        <v>1436</v>
      </c>
      <c r="E1619" s="1797">
        <v>1</v>
      </c>
    </row>
    <row r="1620" spans="1:5" ht="75">
      <c r="A1620" s="1784"/>
      <c r="B1620" s="1622" t="s">
        <v>5276</v>
      </c>
      <c r="C1620" s="1659" t="s">
        <v>5277</v>
      </c>
      <c r="D1620" s="1783" t="s">
        <v>1436</v>
      </c>
      <c r="E1620" s="1783" t="s">
        <v>5278</v>
      </c>
    </row>
    <row r="1621" spans="1:5" ht="30">
      <c r="A1621" s="1784"/>
      <c r="B1621" s="1622" t="s">
        <v>5280</v>
      </c>
      <c r="C1621" s="1659" t="s">
        <v>5281</v>
      </c>
      <c r="D1621" s="1783" t="s">
        <v>1436</v>
      </c>
      <c r="E1621" s="1783" t="s">
        <v>5282</v>
      </c>
    </row>
    <row r="1622" spans="1:5" ht="30">
      <c r="A1622" s="1784"/>
      <c r="B1622" s="1622" t="s">
        <v>5284</v>
      </c>
      <c r="C1622" s="1659" t="s">
        <v>5285</v>
      </c>
      <c r="D1622" s="1783" t="s">
        <v>1188</v>
      </c>
      <c r="E1622" s="1783" t="s">
        <v>5286</v>
      </c>
    </row>
    <row r="1623" spans="1:5" ht="45">
      <c r="A1623" s="1784"/>
      <c r="B1623" s="1622" t="s">
        <v>5287</v>
      </c>
      <c r="C1623" s="1659" t="s">
        <v>5288</v>
      </c>
      <c r="D1623" s="1783" t="s">
        <v>1436</v>
      </c>
      <c r="E1623" s="1783" t="s">
        <v>5289</v>
      </c>
    </row>
    <row r="1624" spans="1:5" ht="30">
      <c r="A1624" s="1784"/>
      <c r="B1624" s="1622" t="s">
        <v>5290</v>
      </c>
      <c r="C1624" s="1659" t="s">
        <v>5291</v>
      </c>
      <c r="D1624" s="1783" t="s">
        <v>1436</v>
      </c>
      <c r="E1624" s="1797">
        <v>1</v>
      </c>
    </row>
    <row r="1625" spans="1:5">
      <c r="A1625" s="1784"/>
      <c r="B1625" s="1622" t="s">
        <v>5292</v>
      </c>
      <c r="C1625" s="1659" t="s">
        <v>5293</v>
      </c>
      <c r="D1625" s="1783" t="s">
        <v>1188</v>
      </c>
      <c r="E1625" s="1783" t="s">
        <v>2062</v>
      </c>
    </row>
    <row r="1626" spans="1:5" ht="60">
      <c r="A1626" s="1784">
        <v>4</v>
      </c>
      <c r="B1626" s="1612" t="s">
        <v>5294</v>
      </c>
      <c r="C1626" s="1612" t="s">
        <v>5295</v>
      </c>
      <c r="D1626" s="1658"/>
      <c r="E1626" s="1669">
        <v>1</v>
      </c>
    </row>
    <row r="1627" spans="1:5" ht="30">
      <c r="A1627" s="1787" t="s">
        <v>244</v>
      </c>
      <c r="B1627" s="1676"/>
      <c r="C1627" s="1612" t="s">
        <v>5296</v>
      </c>
      <c r="D1627" s="1658"/>
      <c r="E1627" s="1658" t="s">
        <v>5297</v>
      </c>
    </row>
    <row r="1628" spans="1:5">
      <c r="A1628" s="1787"/>
      <c r="B1628" s="1676"/>
      <c r="C1628" s="1612"/>
      <c r="D1628" s="1658"/>
      <c r="E1628" s="1658" t="s">
        <v>5299</v>
      </c>
    </row>
    <row r="1629" spans="1:5" ht="45">
      <c r="A1629" s="1787"/>
      <c r="B1629" s="1676"/>
      <c r="C1629" s="1612" t="s">
        <v>5301</v>
      </c>
      <c r="D1629" s="1658"/>
      <c r="E1629" s="1669">
        <v>1</v>
      </c>
    </row>
    <row r="1630" spans="1:5" ht="90">
      <c r="A1630" s="1787"/>
      <c r="B1630" s="1622" t="s">
        <v>5302</v>
      </c>
      <c r="C1630" s="1659" t="s">
        <v>5303</v>
      </c>
      <c r="D1630" s="1783" t="s">
        <v>1436</v>
      </c>
      <c r="E1630" s="1783" t="s">
        <v>5304</v>
      </c>
    </row>
    <row r="1631" spans="1:5" ht="30">
      <c r="A1631" s="1784"/>
      <c r="B1631" s="1622" t="s">
        <v>5305</v>
      </c>
      <c r="C1631" s="1659" t="s">
        <v>5306</v>
      </c>
      <c r="D1631" s="1783" t="s">
        <v>1436</v>
      </c>
      <c r="E1631" s="1783" t="s">
        <v>5307</v>
      </c>
    </row>
    <row r="1632" spans="1:5">
      <c r="A1632" s="1784"/>
      <c r="B1632" s="1622"/>
      <c r="C1632" s="1659"/>
      <c r="D1632" s="1783"/>
      <c r="E1632" s="1783" t="s">
        <v>5300</v>
      </c>
    </row>
    <row r="1633" spans="1:5" ht="30">
      <c r="A1633" s="1784"/>
      <c r="B1633" s="1622"/>
      <c r="C1633" s="1659" t="s">
        <v>5310</v>
      </c>
      <c r="D1633" s="1783"/>
      <c r="E1633" s="1783" t="s">
        <v>1203</v>
      </c>
    </row>
    <row r="1634" spans="1:5" ht="30">
      <c r="A1634" s="1784"/>
      <c r="B1634" s="1622" t="s">
        <v>5311</v>
      </c>
      <c r="C1634" s="1659" t="s">
        <v>5312</v>
      </c>
      <c r="D1634" s="1783" t="s">
        <v>1188</v>
      </c>
      <c r="E1634" s="1797">
        <v>1</v>
      </c>
    </row>
    <row r="1635" spans="1:5" ht="30">
      <c r="A1635" s="1784">
        <v>6</v>
      </c>
      <c r="B1635" s="1612" t="s">
        <v>5318</v>
      </c>
      <c r="C1635" s="1612" t="s">
        <v>5319</v>
      </c>
      <c r="D1635" s="1783"/>
      <c r="E1635" s="1797"/>
    </row>
    <row r="1636" spans="1:5" ht="30">
      <c r="A1636" s="1787" t="s">
        <v>244</v>
      </c>
      <c r="B1636" s="1622" t="s">
        <v>5320</v>
      </c>
      <c r="C1636" s="1659" t="s">
        <v>5321</v>
      </c>
      <c r="D1636" s="1783" t="s">
        <v>1436</v>
      </c>
      <c r="E1636" s="1797"/>
    </row>
    <row r="1637" spans="1:5" ht="45">
      <c r="A1637" s="1784">
        <v>7</v>
      </c>
      <c r="B1637" s="1612" t="s">
        <v>5323</v>
      </c>
      <c r="C1637" s="1659" t="s">
        <v>5324</v>
      </c>
      <c r="D1637" s="1783"/>
      <c r="E1637" s="1797"/>
    </row>
    <row r="1638" spans="1:5" ht="60">
      <c r="A1638" s="1787" t="s">
        <v>244</v>
      </c>
      <c r="B1638" s="1622" t="s">
        <v>5325</v>
      </c>
      <c r="C1638" s="1659" t="s">
        <v>5326</v>
      </c>
      <c r="D1638" s="1783" t="s">
        <v>1436</v>
      </c>
      <c r="E1638" s="1797" t="s">
        <v>380</v>
      </c>
    </row>
    <row r="1639" spans="1:5" ht="30">
      <c r="A1639" s="1784"/>
      <c r="B1639" s="1622" t="s">
        <v>5327</v>
      </c>
      <c r="C1639" s="1659" t="s">
        <v>5328</v>
      </c>
      <c r="D1639" s="1783" t="s">
        <v>5329</v>
      </c>
      <c r="E1639" s="1797" t="s">
        <v>5330</v>
      </c>
    </row>
    <row r="1640" spans="1:5" ht="30">
      <c r="A1640" s="1787">
        <v>8</v>
      </c>
      <c r="B1640" s="1612" t="s">
        <v>5331</v>
      </c>
      <c r="C1640" s="1612" t="s">
        <v>5332</v>
      </c>
      <c r="D1640" s="1658"/>
      <c r="E1640" s="1834" t="s">
        <v>5333</v>
      </c>
    </row>
    <row r="1641" spans="1:5" ht="45">
      <c r="A1641" s="1787"/>
      <c r="B1641" s="1614"/>
      <c r="C1641" s="1612" t="s">
        <v>5334</v>
      </c>
      <c r="D1641" s="1658"/>
      <c r="E1641" s="1834">
        <v>0.85499999999999998</v>
      </c>
    </row>
    <row r="1642" spans="1:5" ht="45">
      <c r="A1642" s="1787"/>
      <c r="B1642" s="1614"/>
      <c r="C1642" s="1612" t="s">
        <v>5335</v>
      </c>
      <c r="D1642" s="1658"/>
      <c r="E1642" s="1658" t="s">
        <v>5336</v>
      </c>
    </row>
    <row r="1643" spans="1:5" ht="30">
      <c r="A1643" s="1787"/>
      <c r="B1643" s="1676"/>
      <c r="C1643" s="1612" t="s">
        <v>5337</v>
      </c>
      <c r="D1643" s="1658"/>
      <c r="E1643" s="1669">
        <v>0.5</v>
      </c>
    </row>
    <row r="1644" spans="1:5" ht="60">
      <c r="A1644" s="1784"/>
      <c r="B1644" s="1622" t="s">
        <v>5338</v>
      </c>
      <c r="C1644" s="1659" t="s">
        <v>5339</v>
      </c>
      <c r="D1644" s="1783" t="s">
        <v>1436</v>
      </c>
      <c r="E1644" s="1783" t="s">
        <v>5340</v>
      </c>
    </row>
    <row r="1645" spans="1:5">
      <c r="A1645" s="1784"/>
      <c r="B1645" s="1622"/>
      <c r="C1645" s="1659"/>
      <c r="D1645" s="1783"/>
      <c r="E1645" s="1783" t="s">
        <v>5341</v>
      </c>
    </row>
    <row r="1646" spans="1:5">
      <c r="A1646" s="1784"/>
      <c r="B1646" s="1622"/>
      <c r="C1646" s="1659"/>
      <c r="D1646" s="1783"/>
      <c r="E1646" s="1783" t="s">
        <v>5342</v>
      </c>
    </row>
    <row r="1647" spans="1:5" ht="30">
      <c r="A1647" s="1784"/>
      <c r="B1647" s="1622" t="s">
        <v>5344</v>
      </c>
      <c r="C1647" s="1659" t="s">
        <v>5345</v>
      </c>
      <c r="D1647" s="1783" t="s">
        <v>1436</v>
      </c>
      <c r="E1647" s="1783" t="s">
        <v>5346</v>
      </c>
    </row>
    <row r="1648" spans="1:5">
      <c r="A1648" s="1784"/>
      <c r="B1648" s="1622"/>
      <c r="C1648" s="1659"/>
      <c r="D1648" s="1783"/>
      <c r="E1648" s="1783" t="s">
        <v>5347</v>
      </c>
    </row>
    <row r="1649" spans="1:5" ht="45">
      <c r="A1649" s="1784"/>
      <c r="B1649" s="1622" t="s">
        <v>5349</v>
      </c>
      <c r="C1649" s="1659" t="s">
        <v>5350</v>
      </c>
      <c r="D1649" s="1783" t="s">
        <v>1436</v>
      </c>
      <c r="E1649" s="1783" t="s">
        <v>5351</v>
      </c>
    </row>
    <row r="1650" spans="1:5" ht="60">
      <c r="A1650" s="1784"/>
      <c r="B1650" s="1622" t="s">
        <v>5353</v>
      </c>
      <c r="C1650" s="1659" t="s">
        <v>5354</v>
      </c>
      <c r="D1650" s="1783" t="s">
        <v>1436</v>
      </c>
      <c r="E1650" s="1783" t="s">
        <v>5355</v>
      </c>
    </row>
    <row r="1651" spans="1:5">
      <c r="A1651" s="1784"/>
      <c r="B1651" s="1638"/>
      <c r="C1651" s="1659"/>
      <c r="D1651" s="1783"/>
      <c r="E1651" s="1783" t="s">
        <v>5356</v>
      </c>
    </row>
    <row r="1652" spans="1:5">
      <c r="A1652" s="1784"/>
      <c r="B1652" s="1638"/>
      <c r="C1652" s="1659"/>
      <c r="D1652" s="1783"/>
      <c r="E1652" s="1783" t="s">
        <v>5358</v>
      </c>
    </row>
    <row r="1653" spans="1:5">
      <c r="A1653" s="1784"/>
      <c r="B1653" s="1638"/>
      <c r="C1653" s="1659"/>
      <c r="D1653" s="1783"/>
      <c r="E1653" s="1783" t="s">
        <v>5359</v>
      </c>
    </row>
    <row r="1654" spans="1:5" ht="30">
      <c r="A1654" s="1784"/>
      <c r="B1654" s="1622" t="s">
        <v>5360</v>
      </c>
      <c r="C1654" s="1659" t="s">
        <v>5361</v>
      </c>
      <c r="D1654" s="1783" t="s">
        <v>1436</v>
      </c>
      <c r="E1654" s="1783" t="s">
        <v>2060</v>
      </c>
    </row>
    <row r="1655" spans="1:5" ht="60">
      <c r="A1655" s="1784">
        <v>9</v>
      </c>
      <c r="B1655" s="1612" t="s">
        <v>5362</v>
      </c>
      <c r="C1655" s="1612" t="s">
        <v>5363</v>
      </c>
      <c r="D1655" s="1658"/>
      <c r="E1655" s="1658" t="s">
        <v>5364</v>
      </c>
    </row>
    <row r="1656" spans="1:5" ht="30">
      <c r="A1656" s="1784"/>
      <c r="B1656" s="1612"/>
      <c r="C1656" s="1612" t="s">
        <v>5366</v>
      </c>
      <c r="D1656" s="1658"/>
      <c r="E1656" s="1669">
        <v>0.65</v>
      </c>
    </row>
    <row r="1657" spans="1:5" ht="60">
      <c r="A1657" s="1784"/>
      <c r="B1657" s="1622" t="s">
        <v>5367</v>
      </c>
      <c r="C1657" s="1659" t="s">
        <v>5368</v>
      </c>
      <c r="D1657" s="1783" t="s">
        <v>1436</v>
      </c>
      <c r="E1657" s="1783" t="s">
        <v>2060</v>
      </c>
    </row>
    <row r="1658" spans="1:5" ht="30">
      <c r="A1658" s="1784"/>
      <c r="B1658" s="1622" t="s">
        <v>5369</v>
      </c>
      <c r="C1658" s="1659" t="s">
        <v>5370</v>
      </c>
      <c r="D1658" s="1783" t="s">
        <v>1436</v>
      </c>
      <c r="E1658" s="1783" t="s">
        <v>159</v>
      </c>
    </row>
    <row r="1659" spans="1:5" ht="45">
      <c r="A1659" s="1787">
        <v>10</v>
      </c>
      <c r="B1659" s="1612" t="s">
        <v>5371</v>
      </c>
      <c r="C1659" s="1612" t="s">
        <v>5372</v>
      </c>
      <c r="D1659" s="1658"/>
      <c r="E1659" s="1658" t="s">
        <v>5373</v>
      </c>
    </row>
    <row r="1660" spans="1:5" ht="30">
      <c r="A1660" s="1784"/>
      <c r="B1660" s="1612"/>
      <c r="C1660" s="1612" t="s">
        <v>5374</v>
      </c>
      <c r="D1660" s="1658"/>
      <c r="E1660" s="1658" t="s">
        <v>5375</v>
      </c>
    </row>
    <row r="1661" spans="1:5">
      <c r="A1661" s="1784"/>
      <c r="B1661" s="1612"/>
      <c r="C1661" s="1612" t="s">
        <v>5376</v>
      </c>
      <c r="D1661" s="1658"/>
      <c r="E1661" s="1669">
        <v>0.75</v>
      </c>
    </row>
    <row r="1662" spans="1:5" ht="90">
      <c r="A1662" s="1784"/>
      <c r="B1662" s="1622" t="s">
        <v>5377</v>
      </c>
      <c r="C1662" s="1659" t="s">
        <v>5378</v>
      </c>
      <c r="D1662" s="1783" t="s">
        <v>1188</v>
      </c>
      <c r="E1662" s="1783" t="s">
        <v>5379</v>
      </c>
    </row>
    <row r="1663" spans="1:5" ht="30">
      <c r="A1663" s="1784"/>
      <c r="B1663" s="1622" t="s">
        <v>5380</v>
      </c>
      <c r="C1663" s="1659" t="s">
        <v>5381</v>
      </c>
      <c r="D1663" s="1783" t="s">
        <v>1436</v>
      </c>
      <c r="E1663" s="1783" t="s">
        <v>5382</v>
      </c>
    </row>
    <row r="1664" spans="1:5" ht="45">
      <c r="A1664" s="1784"/>
      <c r="B1664" s="1622" t="s">
        <v>5384</v>
      </c>
      <c r="C1664" s="1659" t="s">
        <v>5385</v>
      </c>
      <c r="D1664" s="1783" t="s">
        <v>1436</v>
      </c>
      <c r="E1664" s="1797">
        <v>0.8</v>
      </c>
    </row>
    <row r="1665" spans="1:5" ht="45">
      <c r="A1665" s="1784"/>
      <c r="B1665" s="1622" t="s">
        <v>5386</v>
      </c>
      <c r="C1665" s="1659" t="s">
        <v>5387</v>
      </c>
      <c r="D1665" s="1783" t="s">
        <v>1436</v>
      </c>
      <c r="E1665" s="1783" t="s">
        <v>5388</v>
      </c>
    </row>
    <row r="1666" spans="1:5">
      <c r="A1666" s="2186" t="s">
        <v>0</v>
      </c>
      <c r="B1666" s="2187" t="s">
        <v>1</v>
      </c>
      <c r="C1666" s="2187" t="s">
        <v>2</v>
      </c>
      <c r="D1666" s="2188" t="s">
        <v>605</v>
      </c>
      <c r="E1666" s="2188"/>
    </row>
    <row r="1667" spans="1:5" ht="30">
      <c r="A1667" s="2186"/>
      <c r="B1667" s="2187"/>
      <c r="C1667" s="2187"/>
      <c r="D1667" s="1688" t="s">
        <v>3</v>
      </c>
      <c r="E1667" s="1689" t="s">
        <v>4</v>
      </c>
    </row>
    <row r="1668" spans="1:5">
      <c r="A1668" s="1881">
        <v>1</v>
      </c>
      <c r="B1668" s="1769">
        <v>2</v>
      </c>
      <c r="C1668" s="1690">
        <v>3</v>
      </c>
      <c r="D1668" s="1690">
        <v>4</v>
      </c>
      <c r="E1668" s="1690">
        <v>5</v>
      </c>
    </row>
    <row r="1669" spans="1:5">
      <c r="A1669" s="1872" t="s">
        <v>3291</v>
      </c>
      <c r="B1669" s="1874"/>
      <c r="C1669" s="1691"/>
      <c r="D1669" s="1692"/>
      <c r="E1669" s="1692"/>
    </row>
    <row r="1670" spans="1:5" ht="45">
      <c r="A1670" s="1787"/>
      <c r="B1670" s="1612" t="s">
        <v>3350</v>
      </c>
      <c r="C1670" s="1612" t="s">
        <v>3351</v>
      </c>
      <c r="D1670" s="1658" t="s">
        <v>1188</v>
      </c>
      <c r="E1670" s="1661">
        <v>1</v>
      </c>
    </row>
    <row r="1671" spans="1:5">
      <c r="A1671" s="1787"/>
      <c r="B1671" s="1774" t="s">
        <v>3352</v>
      </c>
      <c r="C1671" s="1677" t="s">
        <v>3353</v>
      </c>
      <c r="D1671" s="1679" t="s">
        <v>8</v>
      </c>
      <c r="E1671" s="1679" t="s">
        <v>3354</v>
      </c>
    </row>
    <row r="1672" spans="1:5" ht="45">
      <c r="A1672" s="1787"/>
      <c r="B1672" s="1774" t="s">
        <v>3355</v>
      </c>
      <c r="C1672" s="1613" t="s">
        <v>3356</v>
      </c>
      <c r="D1672" s="1679" t="s">
        <v>8</v>
      </c>
      <c r="E1672" s="1679" t="s">
        <v>3357</v>
      </c>
    </row>
    <row r="1673" spans="1:5">
      <c r="A1673" s="1787"/>
      <c r="B1673" s="1774" t="s">
        <v>3359</v>
      </c>
      <c r="C1673" s="1781" t="s">
        <v>3360</v>
      </c>
      <c r="D1673" s="1679" t="s">
        <v>8</v>
      </c>
      <c r="E1673" s="1679" t="s">
        <v>2060</v>
      </c>
    </row>
    <row r="1674" spans="1:5" ht="30">
      <c r="A1674" s="1787"/>
      <c r="B1674" s="1774" t="s">
        <v>3361</v>
      </c>
      <c r="C1674" s="1781" t="s">
        <v>3362</v>
      </c>
      <c r="D1674" s="1679" t="s">
        <v>8</v>
      </c>
      <c r="E1674" s="1679" t="s">
        <v>3363</v>
      </c>
    </row>
    <row r="1675" spans="1:5" ht="45">
      <c r="A1675" s="1787"/>
      <c r="B1675" s="1774" t="s">
        <v>3364</v>
      </c>
      <c r="C1675" s="1678" t="s">
        <v>3365</v>
      </c>
      <c r="D1675" s="1679" t="s">
        <v>8</v>
      </c>
      <c r="E1675" s="1679" t="s">
        <v>3366</v>
      </c>
    </row>
    <row r="1676" spans="1:5" ht="30">
      <c r="A1676" s="1787"/>
      <c r="B1676" s="1612" t="s">
        <v>3367</v>
      </c>
      <c r="C1676" s="1612" t="s">
        <v>3368</v>
      </c>
      <c r="D1676" s="1658" t="s">
        <v>1188</v>
      </c>
      <c r="E1676" s="1661">
        <v>1</v>
      </c>
    </row>
    <row r="1677" spans="1:5" ht="30">
      <c r="A1677" s="1787"/>
      <c r="B1677" s="1622" t="s">
        <v>3369</v>
      </c>
      <c r="C1677" s="1678" t="s">
        <v>3370</v>
      </c>
      <c r="D1677" s="1679" t="s">
        <v>8</v>
      </c>
      <c r="E1677" s="1679" t="s">
        <v>3371</v>
      </c>
    </row>
    <row r="1678" spans="1:5" ht="30">
      <c r="A1678" s="1787"/>
      <c r="B1678" s="1622" t="s">
        <v>3373</v>
      </c>
      <c r="C1678" s="1781" t="s">
        <v>3374</v>
      </c>
      <c r="D1678" s="1679" t="s">
        <v>8</v>
      </c>
      <c r="E1678" s="1679" t="s">
        <v>3371</v>
      </c>
    </row>
    <row r="1679" spans="1:5">
      <c r="A1679" s="1787"/>
      <c r="B1679" s="1622" t="s">
        <v>3375</v>
      </c>
      <c r="C1679" s="1781" t="s">
        <v>3374</v>
      </c>
      <c r="D1679" s="1679" t="s">
        <v>8</v>
      </c>
      <c r="E1679" s="1679" t="s">
        <v>3371</v>
      </c>
    </row>
    <row r="1680" spans="1:5" ht="60">
      <c r="A1680" s="1787"/>
      <c r="B1680" s="1612" t="s">
        <v>3376</v>
      </c>
      <c r="C1680" s="1612" t="s">
        <v>3377</v>
      </c>
      <c r="D1680" s="1658" t="s">
        <v>1188</v>
      </c>
      <c r="E1680" s="1661">
        <v>1</v>
      </c>
    </row>
    <row r="1681" spans="1:5" ht="45">
      <c r="A1681" s="1787"/>
      <c r="B1681" s="1622" t="s">
        <v>3378</v>
      </c>
      <c r="C1681" s="1816" t="s">
        <v>3379</v>
      </c>
      <c r="D1681" s="1870" t="s">
        <v>8</v>
      </c>
      <c r="E1681" s="1870" t="s">
        <v>3380</v>
      </c>
    </row>
    <row r="1682" spans="1:5" ht="60">
      <c r="A1682" s="1787"/>
      <c r="B1682" s="1619" t="s">
        <v>3381</v>
      </c>
      <c r="C1682" s="1816" t="s">
        <v>3379</v>
      </c>
      <c r="D1682" s="1870" t="s">
        <v>8</v>
      </c>
      <c r="E1682" s="1870" t="s">
        <v>3380</v>
      </c>
    </row>
    <row r="1683" spans="1:5" ht="45">
      <c r="A1683" s="1787"/>
      <c r="B1683" s="1622" t="s">
        <v>3382</v>
      </c>
      <c r="C1683" s="1816" t="s">
        <v>3379</v>
      </c>
      <c r="D1683" s="1870" t="s">
        <v>8</v>
      </c>
      <c r="E1683" s="1870" t="s">
        <v>3380</v>
      </c>
    </row>
    <row r="1684" spans="1:5" ht="51" customHeight="1">
      <c r="A1684" s="1787"/>
      <c r="B1684" s="1612" t="s">
        <v>3383</v>
      </c>
      <c r="C1684" s="1612" t="s">
        <v>3384</v>
      </c>
      <c r="D1684" s="1658" t="s">
        <v>1188</v>
      </c>
      <c r="E1684" s="1661">
        <v>0.95</v>
      </c>
    </row>
    <row r="1685" spans="1:5" ht="30">
      <c r="A1685" s="1787"/>
      <c r="B1685" s="1622" t="s">
        <v>3385</v>
      </c>
      <c r="C1685" s="1677" t="s">
        <v>3379</v>
      </c>
      <c r="D1685" s="1679" t="s">
        <v>8</v>
      </c>
      <c r="E1685" s="1679" t="s">
        <v>3386</v>
      </c>
    </row>
    <row r="1686" spans="1:5" ht="30">
      <c r="A1686" s="1787"/>
      <c r="B1686" s="1622" t="s">
        <v>3387</v>
      </c>
      <c r="C1686" s="1677" t="s">
        <v>3379</v>
      </c>
      <c r="D1686" s="1679" t="s">
        <v>8</v>
      </c>
      <c r="E1686" s="1679" t="s">
        <v>3386</v>
      </c>
    </row>
    <row r="1687" spans="1:5" ht="30">
      <c r="A1687" s="1787"/>
      <c r="B1687" s="1622" t="s">
        <v>3389</v>
      </c>
      <c r="C1687" s="1677" t="s">
        <v>3379</v>
      </c>
      <c r="D1687" s="1679" t="s">
        <v>8</v>
      </c>
      <c r="E1687" s="1679" t="s">
        <v>3386</v>
      </c>
    </row>
    <row r="1688" spans="1:5" ht="60">
      <c r="A1688" s="1787"/>
      <c r="B1688" s="1612" t="s">
        <v>3390</v>
      </c>
      <c r="C1688" s="1612" t="s">
        <v>3391</v>
      </c>
      <c r="D1688" s="1658" t="s">
        <v>1188</v>
      </c>
      <c r="E1688" s="1815">
        <v>0.9</v>
      </c>
    </row>
    <row r="1689" spans="1:5" ht="30">
      <c r="A1689" s="1787"/>
      <c r="B1689" s="1774" t="s">
        <v>3392</v>
      </c>
      <c r="C1689" s="1677" t="s">
        <v>3379</v>
      </c>
      <c r="D1689" s="1679" t="s">
        <v>8</v>
      </c>
      <c r="E1689" s="1679" t="s">
        <v>3393</v>
      </c>
    </row>
    <row r="1690" spans="1:5" ht="30">
      <c r="A1690" s="1787"/>
      <c r="B1690" s="1774" t="s">
        <v>3394</v>
      </c>
      <c r="C1690" s="1677" t="s">
        <v>3379</v>
      </c>
      <c r="D1690" s="1679" t="s">
        <v>8</v>
      </c>
      <c r="E1690" s="1679" t="s">
        <v>3393</v>
      </c>
    </row>
    <row r="1691" spans="1:5" ht="30">
      <c r="A1691" s="1787"/>
      <c r="B1691" s="1774" t="s">
        <v>3395</v>
      </c>
      <c r="C1691" s="1677" t="s">
        <v>3379</v>
      </c>
      <c r="D1691" s="1679" t="s">
        <v>8</v>
      </c>
      <c r="E1691" s="1679" t="s">
        <v>3393</v>
      </c>
    </row>
    <row r="1692" spans="1:5">
      <c r="A1692" s="2186" t="s">
        <v>0</v>
      </c>
      <c r="B1692" s="2187" t="s">
        <v>1</v>
      </c>
      <c r="C1692" s="2187" t="s">
        <v>2</v>
      </c>
      <c r="D1692" s="2188" t="s">
        <v>605</v>
      </c>
      <c r="E1692" s="2188"/>
    </row>
    <row r="1693" spans="1:5" ht="30">
      <c r="A1693" s="2186"/>
      <c r="B1693" s="2187"/>
      <c r="C1693" s="2187"/>
      <c r="D1693" s="1688" t="s">
        <v>3</v>
      </c>
      <c r="E1693" s="1689" t="s">
        <v>4</v>
      </c>
    </row>
    <row r="1694" spans="1:5">
      <c r="A1694" s="1881">
        <v>1</v>
      </c>
      <c r="B1694" s="1769">
        <f>A1694+1</f>
        <v>2</v>
      </c>
      <c r="C1694" s="1690">
        <f t="shared" ref="C1694:E1694" si="9">B1694+1</f>
        <v>3</v>
      </c>
      <c r="D1694" s="1690">
        <f t="shared" si="9"/>
        <v>4</v>
      </c>
      <c r="E1694" s="1690">
        <f t="shared" si="9"/>
        <v>5</v>
      </c>
    </row>
    <row r="1695" spans="1:5">
      <c r="A1695" s="1872" t="s">
        <v>343</v>
      </c>
      <c r="B1695" s="1848"/>
      <c r="C1695" s="1691"/>
      <c r="D1695" s="1692"/>
      <c r="E1695" s="1692"/>
    </row>
    <row r="1696" spans="1:5">
      <c r="A1696" s="1787">
        <v>6</v>
      </c>
      <c r="B1696" s="1748" t="s">
        <v>370</v>
      </c>
      <c r="C1696" s="1609"/>
      <c r="D1696" s="1611"/>
      <c r="E1696" s="1639"/>
    </row>
    <row r="1697" spans="1:5" ht="30">
      <c r="A1697" s="1670"/>
      <c r="B1697" s="1617" t="s">
        <v>3414</v>
      </c>
      <c r="C1697" s="1659" t="s">
        <v>1204</v>
      </c>
      <c r="D1697" s="1608" t="s">
        <v>1104</v>
      </c>
      <c r="E1697" s="1615" t="s">
        <v>1205</v>
      </c>
    </row>
    <row r="1698" spans="1:5" ht="30">
      <c r="A1698" s="1670"/>
      <c r="B1698" s="1617" t="s">
        <v>3415</v>
      </c>
      <c r="C1698" s="1659" t="s">
        <v>1204</v>
      </c>
      <c r="D1698" s="1608" t="s">
        <v>1104</v>
      </c>
      <c r="E1698" s="1615" t="s">
        <v>1206</v>
      </c>
    </row>
    <row r="1699" spans="1:5" ht="30">
      <c r="A1699" s="1670"/>
      <c r="B1699" s="1617" t="s">
        <v>3416</v>
      </c>
      <c r="C1699" s="1659" t="s">
        <v>1204</v>
      </c>
      <c r="D1699" s="1608" t="s">
        <v>1104</v>
      </c>
      <c r="E1699" s="1615" t="s">
        <v>1206</v>
      </c>
    </row>
    <row r="1700" spans="1:5" ht="30">
      <c r="A1700" s="1787"/>
      <c r="B1700" s="1617" t="s">
        <v>3417</v>
      </c>
      <c r="C1700" s="1659" t="s">
        <v>1204</v>
      </c>
      <c r="D1700" s="1608" t="s">
        <v>1104</v>
      </c>
      <c r="E1700" s="1615" t="s">
        <v>1206</v>
      </c>
    </row>
    <row r="1701" spans="1:5" ht="30">
      <c r="A1701" s="1670"/>
      <c r="B1701" s="1617" t="s">
        <v>3418</v>
      </c>
      <c r="C1701" s="1659" t="s">
        <v>1204</v>
      </c>
      <c r="D1701" s="1608" t="s">
        <v>1104</v>
      </c>
      <c r="E1701" s="1615" t="s">
        <v>1206</v>
      </c>
    </row>
    <row r="1702" spans="1:5" ht="30">
      <c r="A1702" s="1670"/>
      <c r="B1702" s="1622" t="s">
        <v>1171</v>
      </c>
      <c r="C1702" s="1659" t="s">
        <v>1207</v>
      </c>
      <c r="D1702" s="1608" t="s">
        <v>1104</v>
      </c>
      <c r="E1702" s="1615" t="s">
        <v>1208</v>
      </c>
    </row>
    <row r="1703" spans="1:5" ht="30">
      <c r="A1703" s="1670"/>
      <c r="B1703" s="1622" t="s">
        <v>1172</v>
      </c>
      <c r="C1703" s="1659" t="s">
        <v>1204</v>
      </c>
      <c r="D1703" s="1608" t="s">
        <v>1104</v>
      </c>
      <c r="E1703" s="1615" t="s">
        <v>1206</v>
      </c>
    </row>
    <row r="1704" spans="1:5" ht="30">
      <c r="A1704" s="1670"/>
      <c r="B1704" s="1622" t="s">
        <v>1173</v>
      </c>
      <c r="C1704" s="1659" t="s">
        <v>1204</v>
      </c>
      <c r="D1704" s="1608" t="s">
        <v>1104</v>
      </c>
      <c r="E1704" s="1615" t="s">
        <v>1206</v>
      </c>
    </row>
    <row r="1705" spans="1:5" ht="30">
      <c r="A1705" s="1670"/>
      <c r="B1705" s="1622" t="s">
        <v>1174</v>
      </c>
      <c r="C1705" s="1659" t="s">
        <v>1204</v>
      </c>
      <c r="D1705" s="1608" t="s">
        <v>1104</v>
      </c>
      <c r="E1705" s="1615" t="s">
        <v>1206</v>
      </c>
    </row>
    <row r="1706" spans="1:5" ht="30">
      <c r="A1706" s="1670"/>
      <c r="B1706" s="1622" t="s">
        <v>1175</v>
      </c>
      <c r="C1706" s="1659" t="s">
        <v>1204</v>
      </c>
      <c r="D1706" s="1608" t="s">
        <v>1104</v>
      </c>
      <c r="E1706" s="1615" t="s">
        <v>1206</v>
      </c>
    </row>
    <row r="1707" spans="1:5" ht="30">
      <c r="A1707" s="1670"/>
      <c r="B1707" s="1622" t="s">
        <v>1176</v>
      </c>
      <c r="C1707" s="1659" t="s">
        <v>1204</v>
      </c>
      <c r="D1707" s="1608" t="s">
        <v>1104</v>
      </c>
      <c r="E1707" s="1615" t="s">
        <v>1206</v>
      </c>
    </row>
    <row r="1708" spans="1:5" ht="30">
      <c r="A1708" s="1670"/>
      <c r="B1708" s="1622" t="s">
        <v>1177</v>
      </c>
      <c r="C1708" s="1659" t="s">
        <v>1204</v>
      </c>
      <c r="D1708" s="1608" t="s">
        <v>1104</v>
      </c>
      <c r="E1708" s="1615" t="s">
        <v>1206</v>
      </c>
    </row>
    <row r="1709" spans="1:5" ht="30">
      <c r="A1709" s="1787">
        <v>7</v>
      </c>
      <c r="B1709" s="1748" t="s">
        <v>371</v>
      </c>
      <c r="C1709" s="1609"/>
      <c r="D1709" s="1611"/>
      <c r="E1709" s="1639"/>
    </row>
    <row r="1710" spans="1:5" ht="30">
      <c r="A1710" s="1670"/>
      <c r="B1710" s="1617" t="s">
        <v>1178</v>
      </c>
      <c r="C1710" s="1623" t="s">
        <v>1209</v>
      </c>
      <c r="D1710" s="1608" t="s">
        <v>1104</v>
      </c>
      <c r="E1710" s="1608" t="s">
        <v>1210</v>
      </c>
    </row>
    <row r="1711" spans="1:5">
      <c r="A1711" s="1670"/>
      <c r="B1711" s="1617" t="s">
        <v>1179</v>
      </c>
      <c r="C1711" s="1623" t="s">
        <v>1211</v>
      </c>
      <c r="D1711" s="1608" t="s">
        <v>1104</v>
      </c>
      <c r="E1711" s="1817" t="s">
        <v>1212</v>
      </c>
    </row>
    <row r="1712" spans="1:5">
      <c r="A1712" s="1670"/>
      <c r="B1712" s="1617" t="s">
        <v>374</v>
      </c>
      <c r="C1712" s="1623" t="s">
        <v>1213</v>
      </c>
      <c r="D1712" s="1608" t="s">
        <v>1188</v>
      </c>
      <c r="E1712" s="1608" t="s">
        <v>1214</v>
      </c>
    </row>
    <row r="1713" spans="1:5" ht="30">
      <c r="A1713" s="1670"/>
      <c r="B1713" s="1617" t="s">
        <v>1180</v>
      </c>
      <c r="C1713" s="1623" t="s">
        <v>1215</v>
      </c>
      <c r="D1713" s="1608" t="s">
        <v>1104</v>
      </c>
      <c r="E1713" s="1608" t="s">
        <v>373</v>
      </c>
    </row>
    <row r="1714" spans="1:5" ht="45">
      <c r="A1714" s="1670"/>
      <c r="B1714" s="1617" t="s">
        <v>1181</v>
      </c>
      <c r="C1714" s="1623" t="s">
        <v>1216</v>
      </c>
      <c r="D1714" s="1608" t="s">
        <v>1188</v>
      </c>
      <c r="E1714" s="1608" t="s">
        <v>375</v>
      </c>
    </row>
    <row r="1715" spans="1:5" ht="30">
      <c r="A1715" s="1670"/>
      <c r="B1715" s="1617" t="s">
        <v>372</v>
      </c>
      <c r="C1715" s="1623" t="s">
        <v>1217</v>
      </c>
      <c r="D1715" s="1608" t="s">
        <v>1104</v>
      </c>
      <c r="E1715" s="1817" t="s">
        <v>1218</v>
      </c>
    </row>
    <row r="1716" spans="1:5" ht="30">
      <c r="A1716" s="1670"/>
      <c r="B1716" s="1622" t="s">
        <v>1182</v>
      </c>
      <c r="C1716" s="1659" t="s">
        <v>1219</v>
      </c>
      <c r="D1716" s="1608" t="s">
        <v>1104</v>
      </c>
      <c r="E1716" s="1615" t="s">
        <v>377</v>
      </c>
    </row>
    <row r="1717" spans="1:5">
      <c r="A1717" s="1787"/>
      <c r="B1717" s="1617" t="s">
        <v>376</v>
      </c>
      <c r="C1717" s="1613" t="s">
        <v>1220</v>
      </c>
      <c r="D1717" s="1608" t="s">
        <v>1188</v>
      </c>
      <c r="E1717" s="1817" t="s">
        <v>1221</v>
      </c>
    </row>
    <row r="1718" spans="1:5" ht="45">
      <c r="A1718" s="1670"/>
      <c r="B1718" s="1622" t="s">
        <v>1183</v>
      </c>
      <c r="C1718" s="1659" t="s">
        <v>1222</v>
      </c>
      <c r="D1718" s="1783" t="s">
        <v>1223</v>
      </c>
      <c r="E1718" s="1783" t="s">
        <v>1224</v>
      </c>
    </row>
    <row r="1719" spans="1:5" ht="30">
      <c r="A1719" s="1787">
        <v>8</v>
      </c>
      <c r="B1719" s="1748" t="s">
        <v>378</v>
      </c>
      <c r="C1719" s="1609"/>
      <c r="D1719" s="1611"/>
      <c r="E1719" s="1639"/>
    </row>
    <row r="1720" spans="1:5" ht="30">
      <c r="A1720" s="1670"/>
      <c r="B1720" s="1622" t="s">
        <v>1184</v>
      </c>
      <c r="C1720" s="1659" t="s">
        <v>1225</v>
      </c>
      <c r="D1720" s="1783" t="s">
        <v>1104</v>
      </c>
      <c r="E1720" s="1783" t="s">
        <v>1226</v>
      </c>
    </row>
    <row r="1721" spans="1:5" ht="45">
      <c r="A1721" s="1670"/>
      <c r="B1721" s="1622" t="s">
        <v>1185</v>
      </c>
      <c r="C1721" s="1659" t="s">
        <v>1227</v>
      </c>
      <c r="D1721" s="1783" t="s">
        <v>1188</v>
      </c>
      <c r="E1721" s="1783" t="s">
        <v>1228</v>
      </c>
    </row>
    <row r="1722" spans="1:5" ht="30">
      <c r="A1722" s="1670"/>
      <c r="B1722" s="1622" t="s">
        <v>1186</v>
      </c>
      <c r="C1722" s="1659" t="s">
        <v>1229</v>
      </c>
      <c r="D1722" s="1783" t="s">
        <v>1104</v>
      </c>
      <c r="E1722" s="1783" t="s">
        <v>1230</v>
      </c>
    </row>
    <row r="1723" spans="1:5">
      <c r="A1723" s="1670"/>
      <c r="B1723" s="1622" t="s">
        <v>1187</v>
      </c>
      <c r="C1723" s="1659" t="s">
        <v>1231</v>
      </c>
      <c r="D1723" s="1783" t="s">
        <v>1223</v>
      </c>
      <c r="E1723" s="1783" t="s">
        <v>1232</v>
      </c>
    </row>
    <row r="1724" spans="1:5">
      <c r="A1724" s="2186" t="s">
        <v>0</v>
      </c>
      <c r="B1724" s="2187" t="s">
        <v>1</v>
      </c>
      <c r="C1724" s="2187" t="s">
        <v>2</v>
      </c>
      <c r="D1724" s="2188" t="s">
        <v>605</v>
      </c>
      <c r="E1724" s="2188"/>
    </row>
    <row r="1725" spans="1:5" ht="30">
      <c r="A1725" s="2186"/>
      <c r="B1725" s="2187"/>
      <c r="C1725" s="2187"/>
      <c r="D1725" s="1688" t="s">
        <v>3</v>
      </c>
      <c r="E1725" s="1689" t="s">
        <v>4</v>
      </c>
    </row>
    <row r="1726" spans="1:5">
      <c r="A1726" s="1881">
        <v>1</v>
      </c>
      <c r="B1726" s="1769">
        <f>A1726+1</f>
        <v>2</v>
      </c>
      <c r="C1726" s="1690">
        <f t="shared" ref="C1726:E1726" si="10">B1726+1</f>
        <v>3</v>
      </c>
      <c r="D1726" s="1690">
        <f t="shared" si="10"/>
        <v>4</v>
      </c>
      <c r="E1726" s="1690">
        <f t="shared" si="10"/>
        <v>5</v>
      </c>
    </row>
    <row r="1727" spans="1:5">
      <c r="A1727" s="1872" t="s">
        <v>3419</v>
      </c>
      <c r="B1727" s="1848"/>
      <c r="C1727" s="1691"/>
      <c r="D1727" s="1692"/>
      <c r="E1727" s="1692"/>
    </row>
    <row r="1728" spans="1:5" ht="45">
      <c r="A1728" s="1787">
        <v>6</v>
      </c>
      <c r="B1728" s="1748" t="s">
        <v>3463</v>
      </c>
      <c r="C1728" s="1609" t="s">
        <v>3464</v>
      </c>
      <c r="D1728" s="1608" t="s">
        <v>8</v>
      </c>
      <c r="E1728" s="1652"/>
    </row>
    <row r="1729" spans="1:5" ht="30">
      <c r="A1729" s="1670"/>
      <c r="B1729" s="1617" t="s">
        <v>3465</v>
      </c>
      <c r="C1729" s="1607" t="s">
        <v>3466</v>
      </c>
      <c r="D1729" s="1608" t="s">
        <v>8</v>
      </c>
      <c r="E1729" s="1663" t="s">
        <v>3467</v>
      </c>
    </row>
    <row r="1730" spans="1:5" ht="45">
      <c r="A1730" s="1670"/>
      <c r="B1730" s="1617" t="s">
        <v>3468</v>
      </c>
      <c r="C1730" s="1607" t="s">
        <v>3469</v>
      </c>
      <c r="D1730" s="1608" t="s">
        <v>8</v>
      </c>
      <c r="E1730" s="1663" t="s">
        <v>3470</v>
      </c>
    </row>
    <row r="1731" spans="1:5" ht="30">
      <c r="A1731" s="1670"/>
      <c r="B1731" s="1617" t="s">
        <v>3471</v>
      </c>
      <c r="C1731" s="1607" t="s">
        <v>3472</v>
      </c>
      <c r="D1731" s="1608" t="s">
        <v>8</v>
      </c>
      <c r="E1731" s="1663" t="s">
        <v>3473</v>
      </c>
    </row>
    <row r="1732" spans="1:5" ht="30">
      <c r="A1732" s="1670"/>
      <c r="B1732" s="1617" t="s">
        <v>3474</v>
      </c>
      <c r="C1732" s="1607" t="s">
        <v>3475</v>
      </c>
      <c r="D1732" s="1608" t="s">
        <v>8</v>
      </c>
      <c r="E1732" s="1663" t="s">
        <v>3476</v>
      </c>
    </row>
    <row r="1733" spans="1:5" ht="45">
      <c r="A1733" s="1670"/>
      <c r="B1733" s="1617" t="s">
        <v>3477</v>
      </c>
      <c r="C1733" s="1607" t="s">
        <v>3478</v>
      </c>
      <c r="D1733" s="1608" t="s">
        <v>8</v>
      </c>
      <c r="E1733" s="1663" t="s">
        <v>3479</v>
      </c>
    </row>
    <row r="1734" spans="1:5" ht="30">
      <c r="A1734" s="1670"/>
      <c r="B1734" s="1617" t="s">
        <v>3480</v>
      </c>
      <c r="C1734" s="1607" t="s">
        <v>3481</v>
      </c>
      <c r="D1734" s="1608" t="s">
        <v>8</v>
      </c>
      <c r="E1734" s="1663" t="s">
        <v>3482</v>
      </c>
    </row>
    <row r="1735" spans="1:5" ht="45">
      <c r="A1735" s="1670"/>
      <c r="B1735" s="1617" t="s">
        <v>3483</v>
      </c>
      <c r="C1735" s="1607" t="s">
        <v>3484</v>
      </c>
      <c r="D1735" s="1608" t="s">
        <v>8</v>
      </c>
      <c r="E1735" s="1663" t="s">
        <v>3424</v>
      </c>
    </row>
    <row r="1736" spans="1:5" ht="30">
      <c r="A1736" s="1670"/>
      <c r="B1736" s="1617" t="s">
        <v>3485</v>
      </c>
      <c r="C1736" s="1607" t="s">
        <v>3486</v>
      </c>
      <c r="D1736" s="1608" t="s">
        <v>8</v>
      </c>
      <c r="E1736" s="1663" t="s">
        <v>3424</v>
      </c>
    </row>
    <row r="1737" spans="1:5" ht="45">
      <c r="A1737" s="1670"/>
      <c r="B1737" s="1617" t="s">
        <v>3487</v>
      </c>
      <c r="C1737" s="1607" t="s">
        <v>3488</v>
      </c>
      <c r="D1737" s="1608" t="s">
        <v>8</v>
      </c>
      <c r="E1737" s="1663" t="s">
        <v>3424</v>
      </c>
    </row>
    <row r="1738" spans="1:5" ht="60">
      <c r="A1738" s="1670"/>
      <c r="B1738" s="1617" t="s">
        <v>3489</v>
      </c>
      <c r="C1738" s="1607" t="s">
        <v>3490</v>
      </c>
      <c r="D1738" s="1608" t="s">
        <v>8</v>
      </c>
      <c r="E1738" s="1663" t="s">
        <v>3491</v>
      </c>
    </row>
    <row r="1739" spans="1:5" ht="75">
      <c r="A1739" s="1787"/>
      <c r="B1739" s="1617" t="s">
        <v>3492</v>
      </c>
      <c r="C1739" s="1607" t="s">
        <v>3493</v>
      </c>
      <c r="D1739" s="1608" t="s">
        <v>8</v>
      </c>
      <c r="E1739" s="1663" t="s">
        <v>3494</v>
      </c>
    </row>
    <row r="1740" spans="1:5" ht="30">
      <c r="A1740" s="1670"/>
      <c r="B1740" s="1617" t="s">
        <v>3495</v>
      </c>
      <c r="C1740" s="1607" t="s">
        <v>3496</v>
      </c>
      <c r="D1740" s="1608" t="s">
        <v>8</v>
      </c>
      <c r="E1740" s="1663" t="s">
        <v>3424</v>
      </c>
    </row>
    <row r="1741" spans="1:5" ht="30">
      <c r="A1741" s="1787"/>
      <c r="B1741" s="1617" t="s">
        <v>3497</v>
      </c>
      <c r="C1741" s="1607" t="s">
        <v>3498</v>
      </c>
      <c r="D1741" s="1608" t="s">
        <v>8</v>
      </c>
      <c r="E1741" s="1663" t="s">
        <v>3479</v>
      </c>
    </row>
    <row r="1742" spans="1:5" ht="30">
      <c r="A1742" s="1670"/>
      <c r="B1742" s="1617" t="s">
        <v>3499</v>
      </c>
      <c r="C1742" s="1607" t="s">
        <v>3500</v>
      </c>
      <c r="D1742" s="1608" t="s">
        <v>8</v>
      </c>
      <c r="E1742" s="1663">
        <v>1</v>
      </c>
    </row>
    <row r="1743" spans="1:5" ht="30">
      <c r="A1743" s="1670"/>
      <c r="B1743" s="1617" t="s">
        <v>3501</v>
      </c>
      <c r="C1743" s="1607"/>
      <c r="D1743" s="1608"/>
      <c r="E1743" s="1663"/>
    </row>
    <row r="1744" spans="1:5" ht="30">
      <c r="A1744" s="1670"/>
      <c r="B1744" s="1879" t="s">
        <v>3502</v>
      </c>
      <c r="C1744" s="1607"/>
      <c r="D1744" s="1608"/>
      <c r="E1744" s="1663"/>
    </row>
    <row r="1745" spans="1:5" ht="30">
      <c r="A1745" s="1670"/>
      <c r="B1745" s="1617" t="s">
        <v>3503</v>
      </c>
      <c r="C1745" s="1607"/>
      <c r="D1745" s="1608"/>
      <c r="E1745" s="1663"/>
    </row>
    <row r="1746" spans="1:5" ht="30">
      <c r="A1746" s="1670"/>
      <c r="B1746" s="1879" t="s">
        <v>3504</v>
      </c>
      <c r="C1746" s="1607"/>
      <c r="D1746" s="1608"/>
      <c r="E1746" s="1663"/>
    </row>
    <row r="1747" spans="1:5" ht="60">
      <c r="A1747" s="1670"/>
      <c r="B1747" s="1617" t="s">
        <v>3505</v>
      </c>
      <c r="C1747" s="1607"/>
      <c r="D1747" s="1608"/>
      <c r="E1747" s="1663"/>
    </row>
    <row r="1748" spans="1:5" ht="60">
      <c r="A1748" s="1670"/>
      <c r="B1748" s="1617" t="s">
        <v>3506</v>
      </c>
      <c r="C1748" s="1607"/>
      <c r="D1748" s="1608"/>
      <c r="E1748" s="1663"/>
    </row>
    <row r="1749" spans="1:5" ht="60">
      <c r="A1749" s="1670"/>
      <c r="B1749" s="1617" t="s">
        <v>3507</v>
      </c>
      <c r="C1749" s="1607"/>
      <c r="D1749" s="1608"/>
      <c r="E1749" s="1663"/>
    </row>
    <row r="1750" spans="1:5" ht="45">
      <c r="A1750" s="1670"/>
      <c r="B1750" s="1617" t="s">
        <v>3508</v>
      </c>
      <c r="C1750" s="1607"/>
      <c r="D1750" s="1608"/>
      <c r="E1750" s="1663"/>
    </row>
    <row r="1751" spans="1:5" ht="45">
      <c r="A1751" s="1670"/>
      <c r="B1751" s="1617" t="s">
        <v>3509</v>
      </c>
      <c r="C1751" s="1607"/>
      <c r="D1751" s="1608"/>
      <c r="E1751" s="1663"/>
    </row>
    <row r="1752" spans="1:5" ht="45">
      <c r="A1752" s="1670"/>
      <c r="B1752" s="1617" t="s">
        <v>3510</v>
      </c>
      <c r="C1752" s="1607"/>
      <c r="D1752" s="1608"/>
      <c r="E1752" s="1663"/>
    </row>
    <row r="1753" spans="1:5" ht="45">
      <c r="A1753" s="1670"/>
      <c r="B1753" s="1617" t="s">
        <v>3511</v>
      </c>
      <c r="C1753" s="1607"/>
      <c r="D1753" s="1608"/>
      <c r="E1753" s="1663"/>
    </row>
    <row r="1754" spans="1:5" ht="60">
      <c r="A1754" s="1670"/>
      <c r="B1754" s="1617" t="s">
        <v>3512</v>
      </c>
      <c r="C1754" s="1607"/>
      <c r="D1754" s="1608"/>
      <c r="E1754" s="1663"/>
    </row>
    <row r="1755" spans="1:5" ht="45">
      <c r="A1755" s="1670"/>
      <c r="B1755" s="1617" t="s">
        <v>3513</v>
      </c>
      <c r="C1755" s="1607"/>
      <c r="D1755" s="1608"/>
      <c r="E1755" s="1663"/>
    </row>
    <row r="1756" spans="1:5" ht="45">
      <c r="A1756" s="1670"/>
      <c r="B1756" s="1617" t="s">
        <v>3514</v>
      </c>
      <c r="C1756" s="1607"/>
      <c r="D1756" s="1608"/>
      <c r="E1756" s="1663"/>
    </row>
    <row r="1757" spans="1:5" ht="30">
      <c r="A1757" s="1670"/>
      <c r="B1757" s="1617" t="s">
        <v>3515</v>
      </c>
      <c r="C1757" s="1607"/>
      <c r="D1757" s="1608"/>
      <c r="E1757" s="1663"/>
    </row>
    <row r="1758" spans="1:5" ht="30">
      <c r="A1758" s="1787">
        <v>7</v>
      </c>
      <c r="B1758" s="1748" t="s">
        <v>3516</v>
      </c>
      <c r="C1758" s="1609" t="s">
        <v>3517</v>
      </c>
      <c r="D1758" s="1608" t="s">
        <v>8</v>
      </c>
      <c r="E1758" s="1652"/>
    </row>
    <row r="1759" spans="1:5" ht="30">
      <c r="A1759" s="1670"/>
      <c r="B1759" s="1617" t="s">
        <v>3518</v>
      </c>
      <c r="C1759" s="1607" t="s">
        <v>3519</v>
      </c>
      <c r="D1759" s="1608" t="s">
        <v>8</v>
      </c>
      <c r="E1759" s="1663" t="s">
        <v>3520</v>
      </c>
    </row>
    <row r="1760" spans="1:5" ht="30">
      <c r="A1760" s="1787"/>
      <c r="B1760" s="1617" t="s">
        <v>3521</v>
      </c>
      <c r="C1760" s="1607" t="s">
        <v>3519</v>
      </c>
      <c r="D1760" s="1608" t="s">
        <v>8</v>
      </c>
      <c r="E1760" s="1663" t="s">
        <v>3522</v>
      </c>
    </row>
    <row r="1761" spans="1:5">
      <c r="A1761" s="2186" t="s">
        <v>0</v>
      </c>
      <c r="B1761" s="2187" t="s">
        <v>1</v>
      </c>
      <c r="C1761" s="2187" t="s">
        <v>2</v>
      </c>
      <c r="D1761" s="2188" t="s">
        <v>605</v>
      </c>
      <c r="E1761" s="2188"/>
    </row>
    <row r="1762" spans="1:5" ht="30">
      <c r="A1762" s="2186"/>
      <c r="B1762" s="2187"/>
      <c r="C1762" s="2187"/>
      <c r="D1762" s="1688" t="s">
        <v>3</v>
      </c>
      <c r="E1762" s="1689" t="s">
        <v>4</v>
      </c>
    </row>
    <row r="1763" spans="1:5">
      <c r="A1763" s="1881">
        <v>1</v>
      </c>
      <c r="B1763" s="1769">
        <v>2</v>
      </c>
      <c r="C1763" s="1690">
        <v>3</v>
      </c>
      <c r="D1763" s="1690">
        <v>4</v>
      </c>
      <c r="E1763" s="1690">
        <v>5</v>
      </c>
    </row>
    <row r="1764" spans="1:5">
      <c r="A1764" s="1885" t="s">
        <v>4684</v>
      </c>
      <c r="B1764" s="1874"/>
      <c r="C1764" s="1691"/>
      <c r="D1764" s="1692"/>
      <c r="E1764" s="1692"/>
    </row>
    <row r="1765" spans="1:5" ht="30">
      <c r="A1765" s="1787">
        <v>5</v>
      </c>
      <c r="B1765" s="1680" t="s">
        <v>4737</v>
      </c>
      <c r="C1765" s="1612" t="s">
        <v>4738</v>
      </c>
      <c r="D1765" s="1783" t="s">
        <v>4687</v>
      </c>
      <c r="E1765" s="1663">
        <v>1</v>
      </c>
    </row>
    <row r="1766" spans="1:5" ht="30">
      <c r="A1766" s="1787" t="s">
        <v>244</v>
      </c>
      <c r="B1766" s="1818" t="s">
        <v>4739</v>
      </c>
      <c r="C1766" s="1659" t="s">
        <v>4740</v>
      </c>
      <c r="D1766" s="1658" t="s">
        <v>4687</v>
      </c>
      <c r="E1766" s="1663">
        <v>1</v>
      </c>
    </row>
    <row r="1767" spans="1:5" ht="30">
      <c r="A1767" s="1787">
        <v>6</v>
      </c>
      <c r="B1767" s="1680" t="s">
        <v>4741</v>
      </c>
      <c r="C1767" s="1612" t="s">
        <v>4742</v>
      </c>
      <c r="D1767" s="1783" t="s">
        <v>4687</v>
      </c>
      <c r="E1767" s="1663">
        <v>1</v>
      </c>
    </row>
    <row r="1768" spans="1:5" ht="30">
      <c r="A1768" s="1787" t="s">
        <v>244</v>
      </c>
      <c r="B1768" s="1818" t="s">
        <v>4743</v>
      </c>
      <c r="C1768" s="1659" t="s">
        <v>4744</v>
      </c>
      <c r="D1768" s="1658" t="s">
        <v>4687</v>
      </c>
      <c r="E1768" s="1663">
        <v>1</v>
      </c>
    </row>
    <row r="1769" spans="1:5" ht="30">
      <c r="A1769" s="1787">
        <v>7</v>
      </c>
      <c r="B1769" s="1680" t="s">
        <v>4745</v>
      </c>
      <c r="C1769" s="1612" t="s">
        <v>4746</v>
      </c>
      <c r="D1769" s="1783" t="s">
        <v>4687</v>
      </c>
      <c r="E1769" s="1663">
        <v>1</v>
      </c>
    </row>
    <row r="1770" spans="1:5" ht="30">
      <c r="A1770" s="1787"/>
      <c r="B1770" s="1818" t="s">
        <v>4747</v>
      </c>
      <c r="C1770" s="1659" t="s">
        <v>4748</v>
      </c>
      <c r="D1770" s="1783" t="s">
        <v>4687</v>
      </c>
      <c r="E1770" s="1663">
        <v>1</v>
      </c>
    </row>
    <row r="1771" spans="1:5">
      <c r="A1771" s="2186" t="s">
        <v>0</v>
      </c>
      <c r="B1771" s="2187" t="s">
        <v>1</v>
      </c>
      <c r="C1771" s="2187" t="s">
        <v>2</v>
      </c>
      <c r="D1771" s="2188" t="s">
        <v>1866</v>
      </c>
      <c r="E1771" s="2188"/>
    </row>
    <row r="1772" spans="1:5" ht="30">
      <c r="A1772" s="2186"/>
      <c r="B1772" s="2187"/>
      <c r="C1772" s="2187"/>
      <c r="D1772" s="1688" t="s">
        <v>3</v>
      </c>
      <c r="E1772" s="1689" t="s">
        <v>4</v>
      </c>
    </row>
    <row r="1773" spans="1:5">
      <c r="A1773" s="1881">
        <v>1</v>
      </c>
      <c r="B1773" s="1875">
        <v>2</v>
      </c>
      <c r="C1773" s="1738">
        <v>3</v>
      </c>
      <c r="D1773" s="1738">
        <v>4</v>
      </c>
      <c r="E1773" s="1738">
        <v>5</v>
      </c>
    </row>
    <row r="1774" spans="1:5">
      <c r="A1774" s="1872" t="s">
        <v>2398</v>
      </c>
      <c r="B1774" s="1848"/>
      <c r="C1774" s="1691"/>
      <c r="D1774" s="1692"/>
      <c r="E1774" s="1692"/>
    </row>
    <row r="1775" spans="1:5">
      <c r="A1775" s="1658">
        <v>6</v>
      </c>
      <c r="B1775" s="1680" t="s">
        <v>2441</v>
      </c>
      <c r="C1775" s="1680" t="s">
        <v>2442</v>
      </c>
      <c r="D1775" s="1771"/>
      <c r="E1775" s="1822"/>
    </row>
    <row r="1776" spans="1:5" ht="165">
      <c r="A1776" s="1783"/>
      <c r="B1776" s="1622" t="s">
        <v>2443</v>
      </c>
      <c r="C1776" s="1638" t="s">
        <v>2444</v>
      </c>
      <c r="D1776" s="1615" t="s">
        <v>1188</v>
      </c>
      <c r="E1776" s="1797" t="s">
        <v>2445</v>
      </c>
    </row>
    <row r="1777" spans="1:5" ht="75">
      <c r="A1777" s="1783"/>
      <c r="B1777" s="1622" t="s">
        <v>2446</v>
      </c>
      <c r="C1777" s="1638" t="s">
        <v>2447</v>
      </c>
      <c r="D1777" s="1615" t="s">
        <v>1188</v>
      </c>
      <c r="E1777" s="1797" t="s">
        <v>2448</v>
      </c>
    </row>
    <row r="1778" spans="1:5" ht="60">
      <c r="A1778" s="1783"/>
      <c r="B1778" s="1622" t="s">
        <v>2449</v>
      </c>
      <c r="C1778" s="1638" t="s">
        <v>2450</v>
      </c>
      <c r="D1778" s="1615" t="s">
        <v>1188</v>
      </c>
      <c r="E1778" s="1783" t="s">
        <v>2451</v>
      </c>
    </row>
    <row r="1779" spans="1:5" ht="105">
      <c r="A1779" s="1783"/>
      <c r="B1779" s="1622" t="s">
        <v>2452</v>
      </c>
      <c r="C1779" s="1638" t="s">
        <v>2453</v>
      </c>
      <c r="D1779" s="1615" t="s">
        <v>1188</v>
      </c>
      <c r="E1779" s="1797" t="s">
        <v>2454</v>
      </c>
    </row>
    <row r="1780" spans="1:5" ht="90">
      <c r="A1780" s="1783"/>
      <c r="B1780" s="1622" t="s">
        <v>2455</v>
      </c>
      <c r="C1780" s="1638" t="s">
        <v>2456</v>
      </c>
      <c r="D1780" s="1615" t="s">
        <v>1188</v>
      </c>
      <c r="E1780" s="1783" t="s">
        <v>2457</v>
      </c>
    </row>
    <row r="1781" spans="1:5" ht="30">
      <c r="A1781" s="1658">
        <v>7</v>
      </c>
      <c r="B1781" s="1612" t="s">
        <v>2458</v>
      </c>
      <c r="C1781" s="1614" t="s">
        <v>2459</v>
      </c>
      <c r="D1781" s="1669"/>
      <c r="E1781" s="1669"/>
    </row>
    <row r="1782" spans="1:5" ht="60">
      <c r="A1782" s="1783"/>
      <c r="B1782" s="1622" t="s">
        <v>2460</v>
      </c>
      <c r="C1782" s="1638" t="s">
        <v>2461</v>
      </c>
      <c r="D1782" s="1615" t="s">
        <v>1188</v>
      </c>
      <c r="E1782" s="1783" t="s">
        <v>2462</v>
      </c>
    </row>
    <row r="1783" spans="1:5" ht="30">
      <c r="A1783" s="1783"/>
      <c r="B1783" s="1622" t="s">
        <v>2463</v>
      </c>
      <c r="C1783" s="1638" t="s">
        <v>2464</v>
      </c>
      <c r="D1783" s="1615" t="s">
        <v>1188</v>
      </c>
      <c r="E1783" s="1783" t="s">
        <v>2462</v>
      </c>
    </row>
    <row r="1784" spans="1:5" ht="45">
      <c r="A1784" s="1783"/>
      <c r="B1784" s="1622" t="s">
        <v>2465</v>
      </c>
      <c r="C1784" s="1638" t="s">
        <v>2466</v>
      </c>
      <c r="D1784" s="1615" t="s">
        <v>1188</v>
      </c>
      <c r="E1784" s="1783" t="s">
        <v>2467</v>
      </c>
    </row>
    <row r="1785" spans="1:5" ht="30">
      <c r="A1785" s="1783"/>
      <c r="B1785" s="1622" t="s">
        <v>2468</v>
      </c>
      <c r="C1785" s="1638" t="s">
        <v>2469</v>
      </c>
      <c r="D1785" s="1615" t="s">
        <v>1188</v>
      </c>
      <c r="E1785" s="1783" t="s">
        <v>2462</v>
      </c>
    </row>
    <row r="1786" spans="1:5" ht="45">
      <c r="A1786" s="1783"/>
      <c r="B1786" s="1622" t="s">
        <v>2470</v>
      </c>
      <c r="C1786" s="1638" t="s">
        <v>2471</v>
      </c>
      <c r="D1786" s="1615" t="s">
        <v>1188</v>
      </c>
      <c r="E1786" s="1783" t="s">
        <v>2462</v>
      </c>
    </row>
    <row r="1787" spans="1:5" ht="45">
      <c r="A1787" s="1783"/>
      <c r="B1787" s="1622" t="s">
        <v>2472</v>
      </c>
      <c r="C1787" s="1638" t="s">
        <v>2473</v>
      </c>
      <c r="D1787" s="1615" t="s">
        <v>1188</v>
      </c>
      <c r="E1787" s="1783" t="s">
        <v>2462</v>
      </c>
    </row>
    <row r="1788" spans="1:5" ht="45">
      <c r="A1788" s="1658">
        <v>8</v>
      </c>
      <c r="B1788" s="1612" t="s">
        <v>2474</v>
      </c>
      <c r="C1788" s="1665" t="s">
        <v>2475</v>
      </c>
      <c r="D1788" s="1669"/>
      <c r="E1788" s="1658"/>
    </row>
    <row r="1789" spans="1:5" ht="105">
      <c r="A1789" s="1783"/>
      <c r="B1789" s="1622" t="s">
        <v>2476</v>
      </c>
      <c r="C1789" s="1666" t="s">
        <v>2477</v>
      </c>
      <c r="D1789" s="1615" t="s">
        <v>1188</v>
      </c>
      <c r="E1789" s="1783" t="s">
        <v>2478</v>
      </c>
    </row>
    <row r="1790" spans="1:5" ht="45">
      <c r="A1790" s="1783"/>
      <c r="B1790" s="1622" t="s">
        <v>2480</v>
      </c>
      <c r="C1790" s="1666" t="s">
        <v>2481</v>
      </c>
      <c r="D1790" s="1615" t="s">
        <v>1188</v>
      </c>
      <c r="E1790" s="1783" t="s">
        <v>2462</v>
      </c>
    </row>
    <row r="1791" spans="1:5" s="1847" customFormat="1" ht="45">
      <c r="A1791" s="1658">
        <v>9</v>
      </c>
      <c r="B1791" s="1612" t="s">
        <v>2482</v>
      </c>
      <c r="C1791" s="1665" t="s">
        <v>2483</v>
      </c>
      <c r="D1791" s="1669"/>
      <c r="E1791" s="1658"/>
    </row>
    <row r="1792" spans="1:5" ht="90">
      <c r="A1792" s="1783"/>
      <c r="B1792" s="1622" t="s">
        <v>2484</v>
      </c>
      <c r="C1792" s="1666" t="s">
        <v>2485</v>
      </c>
      <c r="D1792" s="1615" t="s">
        <v>1188</v>
      </c>
      <c r="E1792" s="1823" t="s">
        <v>2486</v>
      </c>
    </row>
    <row r="1793" spans="1:5" ht="75">
      <c r="A1793" s="1783"/>
      <c r="B1793" s="1622" t="s">
        <v>2488</v>
      </c>
      <c r="C1793" s="1666" t="s">
        <v>2489</v>
      </c>
      <c r="D1793" s="1615" t="s">
        <v>1188</v>
      </c>
      <c r="E1793" s="1783" t="s">
        <v>2490</v>
      </c>
    </row>
    <row r="1794" spans="1:5" ht="45">
      <c r="A1794" s="1783"/>
      <c r="B1794" s="1622" t="s">
        <v>2491</v>
      </c>
      <c r="C1794" s="1666" t="s">
        <v>2492</v>
      </c>
      <c r="D1794" s="1615" t="s">
        <v>1188</v>
      </c>
      <c r="E1794" s="1783" t="s">
        <v>2493</v>
      </c>
    </row>
    <row r="1795" spans="1:5" ht="60">
      <c r="A1795" s="1783"/>
      <c r="B1795" s="1622" t="s">
        <v>2494</v>
      </c>
      <c r="C1795" s="1666" t="s">
        <v>2495</v>
      </c>
      <c r="D1795" s="1615" t="s">
        <v>1188</v>
      </c>
      <c r="E1795" s="1783" t="s">
        <v>2496</v>
      </c>
    </row>
    <row r="1796" spans="1:5">
      <c r="A1796" s="2186" t="s">
        <v>0</v>
      </c>
      <c r="B1796" s="2187" t="s">
        <v>1</v>
      </c>
      <c r="C1796" s="2187" t="s">
        <v>2</v>
      </c>
      <c r="D1796" s="2188" t="s">
        <v>1866</v>
      </c>
      <c r="E1796" s="2188"/>
    </row>
    <row r="1797" spans="1:5" ht="30">
      <c r="A1797" s="2186"/>
      <c r="B1797" s="2187"/>
      <c r="C1797" s="2187"/>
      <c r="D1797" s="1688" t="s">
        <v>3</v>
      </c>
      <c r="E1797" s="1689" t="s">
        <v>4</v>
      </c>
    </row>
    <row r="1798" spans="1:5">
      <c r="A1798" s="1881">
        <v>1</v>
      </c>
      <c r="B1798" s="1875">
        <v>2</v>
      </c>
      <c r="C1798" s="1738">
        <v>3</v>
      </c>
      <c r="D1798" s="1738">
        <v>4</v>
      </c>
      <c r="E1798" s="1738">
        <v>5</v>
      </c>
    </row>
    <row r="1799" spans="1:5">
      <c r="A1799" s="1872" t="s">
        <v>2498</v>
      </c>
      <c r="B1799" s="1848"/>
      <c r="C1799" s="1691"/>
      <c r="D1799" s="1692"/>
      <c r="E1799" s="1692"/>
    </row>
    <row r="1800" spans="1:5">
      <c r="A1800" s="1658">
        <v>6</v>
      </c>
      <c r="B1800" s="1612" t="s">
        <v>2543</v>
      </c>
      <c r="C1800" s="1614"/>
      <c r="D1800" s="1771"/>
      <c r="E1800" s="1669"/>
    </row>
    <row r="1801" spans="1:5" ht="45">
      <c r="A1801" s="1783"/>
      <c r="B1801" s="1622" t="s">
        <v>2544</v>
      </c>
      <c r="C1801" s="1638" t="s">
        <v>2545</v>
      </c>
      <c r="D1801" s="1615"/>
      <c r="E1801" s="1783" t="s">
        <v>2062</v>
      </c>
    </row>
    <row r="1802" spans="1:5" ht="45">
      <c r="A1802" s="1783"/>
      <c r="B1802" s="1622" t="s">
        <v>2546</v>
      </c>
      <c r="C1802" s="1638" t="s">
        <v>2547</v>
      </c>
      <c r="D1802" s="1797"/>
      <c r="E1802" s="1783" t="s">
        <v>13</v>
      </c>
    </row>
    <row r="1803" spans="1:5" ht="45">
      <c r="A1803" s="1783"/>
      <c r="B1803" s="1622" t="s">
        <v>2548</v>
      </c>
      <c r="C1803" s="1638" t="s">
        <v>2549</v>
      </c>
      <c r="D1803" s="1797"/>
      <c r="E1803" s="1797" t="s">
        <v>13</v>
      </c>
    </row>
    <row r="1804" spans="1:5" ht="30">
      <c r="A1804" s="1783"/>
      <c r="B1804" s="1622" t="s">
        <v>2550</v>
      </c>
      <c r="C1804" s="1638" t="s">
        <v>2551</v>
      </c>
      <c r="D1804" s="1615"/>
      <c r="E1804" s="1783" t="s">
        <v>2552</v>
      </c>
    </row>
    <row r="1805" spans="1:5" ht="45">
      <c r="A1805" s="1783"/>
      <c r="B1805" s="1622" t="s">
        <v>2553</v>
      </c>
      <c r="C1805" s="1638" t="s">
        <v>2554</v>
      </c>
      <c r="D1805" s="1615"/>
      <c r="E1805" s="1783" t="s">
        <v>13</v>
      </c>
    </row>
    <row r="1806" spans="1:5" ht="30">
      <c r="A1806" s="1783"/>
      <c r="B1806" s="1622" t="s">
        <v>2555</v>
      </c>
      <c r="C1806" s="1638" t="s">
        <v>2556</v>
      </c>
      <c r="D1806" s="1615"/>
      <c r="E1806" s="1783" t="s">
        <v>2557</v>
      </c>
    </row>
    <row r="1807" spans="1:5" ht="45">
      <c r="A1807" s="1783"/>
      <c r="B1807" s="1622" t="s">
        <v>2558</v>
      </c>
      <c r="C1807" s="1638" t="s">
        <v>2559</v>
      </c>
      <c r="D1807" s="1615"/>
      <c r="E1807" s="1783" t="s">
        <v>13</v>
      </c>
    </row>
    <row r="1808" spans="1:5" ht="30">
      <c r="A1808" s="1783"/>
      <c r="B1808" s="1622" t="s">
        <v>2560</v>
      </c>
      <c r="C1808" s="1638" t="s">
        <v>2561</v>
      </c>
      <c r="D1808" s="1615"/>
      <c r="E1808" s="1783" t="s">
        <v>13</v>
      </c>
    </row>
    <row r="1809" spans="1:5" ht="30">
      <c r="A1809" s="1783"/>
      <c r="B1809" s="1622" t="s">
        <v>2562</v>
      </c>
      <c r="C1809" s="1638" t="s">
        <v>2563</v>
      </c>
      <c r="D1809" s="1615"/>
      <c r="E1809" s="1783" t="s">
        <v>13</v>
      </c>
    </row>
    <row r="1810" spans="1:5" ht="45">
      <c r="A1810" s="1783"/>
      <c r="B1810" s="1622" t="s">
        <v>2564</v>
      </c>
      <c r="C1810" s="1666" t="s">
        <v>2565</v>
      </c>
      <c r="D1810" s="1797"/>
      <c r="E1810" s="1783" t="s">
        <v>13</v>
      </c>
    </row>
    <row r="1811" spans="1:5">
      <c r="A1811" s="1658">
        <v>7</v>
      </c>
      <c r="B1811" s="1612" t="s">
        <v>2566</v>
      </c>
      <c r="C1811" s="1665"/>
      <c r="D1811" s="1771"/>
      <c r="E1811" s="1658"/>
    </row>
    <row r="1812" spans="1:5" ht="45">
      <c r="A1812" s="1783"/>
      <c r="B1812" s="1622" t="s">
        <v>2567</v>
      </c>
      <c r="C1812" s="1666" t="s">
        <v>2568</v>
      </c>
      <c r="D1812" s="1615"/>
      <c r="E1812" s="1783" t="s">
        <v>2569</v>
      </c>
    </row>
    <row r="1813" spans="1:5" ht="30">
      <c r="A1813" s="1783"/>
      <c r="B1813" s="1622" t="s">
        <v>2570</v>
      </c>
      <c r="C1813" s="1666" t="s">
        <v>2571</v>
      </c>
      <c r="D1813" s="1797"/>
      <c r="E1813" s="1783" t="s">
        <v>859</v>
      </c>
    </row>
    <row r="1814" spans="1:5" ht="30">
      <c r="A1814" s="1783"/>
      <c r="B1814" s="1622" t="s">
        <v>2572</v>
      </c>
      <c r="C1814" s="1666" t="s">
        <v>2573</v>
      </c>
      <c r="D1814" s="1797"/>
      <c r="E1814" s="1783" t="s">
        <v>1477</v>
      </c>
    </row>
    <row r="1815" spans="1:5" ht="30">
      <c r="A1815" s="1783"/>
      <c r="B1815" s="1622" t="s">
        <v>2574</v>
      </c>
      <c r="C1815" s="1666" t="s">
        <v>2575</v>
      </c>
      <c r="D1815" s="1615"/>
      <c r="E1815" s="1823" t="s">
        <v>13</v>
      </c>
    </row>
    <row r="1816" spans="1:5" ht="30">
      <c r="A1816" s="1783"/>
      <c r="B1816" s="1622" t="s">
        <v>2576</v>
      </c>
      <c r="C1816" s="1666" t="s">
        <v>2577</v>
      </c>
      <c r="D1816" s="1615"/>
      <c r="E1816" s="1783" t="s">
        <v>1477</v>
      </c>
    </row>
    <row r="1817" spans="1:5" ht="30">
      <c r="A1817" s="1783"/>
      <c r="B1817" s="1622" t="s">
        <v>2578</v>
      </c>
      <c r="C1817" s="1666" t="s">
        <v>2579</v>
      </c>
      <c r="D1817" s="1615"/>
      <c r="E1817" s="1783" t="s">
        <v>1780</v>
      </c>
    </row>
    <row r="1818" spans="1:5" ht="30">
      <c r="A1818" s="1783"/>
      <c r="B1818" s="1622" t="s">
        <v>2580</v>
      </c>
      <c r="C1818" s="1666" t="s">
        <v>2581</v>
      </c>
      <c r="D1818" s="1615"/>
      <c r="E1818" s="1783" t="s">
        <v>13</v>
      </c>
    </row>
    <row r="1819" spans="1:5">
      <c r="A1819" s="1783"/>
      <c r="B1819" s="1622" t="s">
        <v>2582</v>
      </c>
      <c r="C1819" s="1666" t="s">
        <v>2583</v>
      </c>
      <c r="D1819" s="1615"/>
      <c r="E1819" s="1783" t="s">
        <v>2584</v>
      </c>
    </row>
    <row r="1820" spans="1:5" ht="45">
      <c r="A1820" s="1783"/>
      <c r="B1820" s="1622" t="s">
        <v>2585</v>
      </c>
      <c r="C1820" s="1666" t="s">
        <v>2586</v>
      </c>
      <c r="D1820" s="1615"/>
      <c r="E1820" s="1783" t="s">
        <v>2587</v>
      </c>
    </row>
    <row r="1821" spans="1:5" ht="30">
      <c r="A1821" s="1783"/>
      <c r="B1821" s="1622" t="s">
        <v>2588</v>
      </c>
      <c r="C1821" s="1666" t="s">
        <v>2589</v>
      </c>
      <c r="D1821" s="1615"/>
      <c r="E1821" s="1783" t="s">
        <v>1780</v>
      </c>
    </row>
    <row r="1822" spans="1:5" ht="30">
      <c r="A1822" s="1783"/>
      <c r="B1822" s="1622" t="s">
        <v>2590</v>
      </c>
      <c r="C1822" s="1666" t="s">
        <v>2591</v>
      </c>
      <c r="D1822" s="1615"/>
      <c r="E1822" s="1783" t="s">
        <v>1477</v>
      </c>
    </row>
    <row r="1823" spans="1:5" ht="30">
      <c r="A1823" s="1783"/>
      <c r="B1823" s="1622" t="s">
        <v>2592</v>
      </c>
      <c r="C1823" s="1666" t="s">
        <v>2593</v>
      </c>
      <c r="D1823" s="1615"/>
      <c r="E1823" s="1783" t="s">
        <v>1373</v>
      </c>
    </row>
    <row r="1824" spans="1:5" ht="45">
      <c r="A1824" s="1783"/>
      <c r="B1824" s="1622" t="s">
        <v>2594</v>
      </c>
      <c r="C1824" s="1666" t="s">
        <v>2595</v>
      </c>
      <c r="D1824" s="1615"/>
      <c r="E1824" s="1783" t="s">
        <v>360</v>
      </c>
    </row>
    <row r="1825" spans="1:5" ht="60">
      <c r="A1825" s="1783"/>
      <c r="B1825" s="1622" t="s">
        <v>2596</v>
      </c>
      <c r="C1825" s="1666" t="s">
        <v>2597</v>
      </c>
      <c r="D1825" s="1615"/>
      <c r="E1825" s="1783" t="s">
        <v>360</v>
      </c>
    </row>
    <row r="1826" spans="1:5" ht="45">
      <c r="A1826" s="1783"/>
      <c r="B1826" s="1622" t="s">
        <v>2598</v>
      </c>
      <c r="C1826" s="1666" t="s">
        <v>2599</v>
      </c>
      <c r="D1826" s="1615"/>
      <c r="E1826" s="1783" t="s">
        <v>360</v>
      </c>
    </row>
    <row r="1827" spans="1:5">
      <c r="A1827" s="1658">
        <v>8</v>
      </c>
      <c r="B1827" s="1612" t="s">
        <v>2600</v>
      </c>
      <c r="C1827" s="1665"/>
      <c r="D1827" s="1771"/>
      <c r="E1827" s="1658"/>
    </row>
    <row r="1828" spans="1:5" ht="30">
      <c r="A1828" s="1783"/>
      <c r="B1828" s="1622" t="s">
        <v>2601</v>
      </c>
      <c r="C1828" s="1666" t="s">
        <v>2602</v>
      </c>
      <c r="D1828" s="1615"/>
      <c r="E1828" s="1783" t="s">
        <v>2603</v>
      </c>
    </row>
    <row r="1829" spans="1:5" ht="30">
      <c r="A1829" s="1783"/>
      <c r="B1829" s="1622" t="s">
        <v>2604</v>
      </c>
      <c r="C1829" s="1666" t="s">
        <v>2605</v>
      </c>
      <c r="D1829" s="1615"/>
      <c r="E1829" s="1783" t="s">
        <v>484</v>
      </c>
    </row>
    <row r="1830" spans="1:5" ht="30">
      <c r="A1830" s="1783"/>
      <c r="B1830" s="1622" t="s">
        <v>2606</v>
      </c>
      <c r="C1830" s="1666" t="s">
        <v>2607</v>
      </c>
      <c r="D1830" s="1615"/>
      <c r="E1830" s="1783" t="s">
        <v>2608</v>
      </c>
    </row>
    <row r="1831" spans="1:5" ht="45">
      <c r="A1831" s="1783"/>
      <c r="B1831" s="1622" t="s">
        <v>2609</v>
      </c>
      <c r="C1831" s="1666" t="s">
        <v>2610</v>
      </c>
      <c r="D1831" s="1615"/>
      <c r="E1831" s="1783" t="s">
        <v>2394</v>
      </c>
    </row>
    <row r="1832" spans="1:5" ht="30">
      <c r="A1832" s="1658">
        <v>9</v>
      </c>
      <c r="B1832" s="1612" t="s">
        <v>2611</v>
      </c>
      <c r="C1832" s="1665"/>
      <c r="D1832" s="1771"/>
      <c r="E1832" s="1658"/>
    </row>
    <row r="1833" spans="1:5" ht="45">
      <c r="A1833" s="1783"/>
      <c r="B1833" s="1622" t="s">
        <v>2612</v>
      </c>
      <c r="C1833" s="1666" t="s">
        <v>2613</v>
      </c>
      <c r="D1833" s="1615"/>
      <c r="E1833" s="1783" t="s">
        <v>2614</v>
      </c>
    </row>
    <row r="1834" spans="1:5" ht="45">
      <c r="A1834" s="1783"/>
      <c r="B1834" s="1622" t="s">
        <v>2615</v>
      </c>
      <c r="C1834" s="1666" t="s">
        <v>2616</v>
      </c>
      <c r="D1834" s="1615"/>
      <c r="E1834" s="1783" t="s">
        <v>2617</v>
      </c>
    </row>
    <row r="1835" spans="1:5">
      <c r="A1835" s="1658">
        <v>10</v>
      </c>
      <c r="B1835" s="1612" t="s">
        <v>2618</v>
      </c>
      <c r="C1835" s="1665"/>
      <c r="D1835" s="1771"/>
      <c r="E1835" s="1658"/>
    </row>
    <row r="1836" spans="1:5" ht="45">
      <c r="A1836" s="1783"/>
      <c r="B1836" s="1622" t="s">
        <v>2619</v>
      </c>
      <c r="C1836" s="1666" t="s">
        <v>2620</v>
      </c>
      <c r="D1836" s="1615"/>
      <c r="E1836" s="1783" t="s">
        <v>2621</v>
      </c>
    </row>
    <row r="1837" spans="1:5" ht="45">
      <c r="A1837" s="1783"/>
      <c r="B1837" s="1622" t="s">
        <v>2622</v>
      </c>
      <c r="C1837" s="1666" t="s">
        <v>2623</v>
      </c>
      <c r="D1837" s="1615"/>
      <c r="E1837" s="1783" t="s">
        <v>2621</v>
      </c>
    </row>
    <row r="1838" spans="1:5" ht="30">
      <c r="A1838" s="1783"/>
      <c r="B1838" s="1622" t="s">
        <v>2624</v>
      </c>
      <c r="C1838" s="1666" t="s">
        <v>2625</v>
      </c>
      <c r="D1838" s="1615"/>
      <c r="E1838" s="1783" t="s">
        <v>2626</v>
      </c>
    </row>
    <row r="1839" spans="1:5" ht="30">
      <c r="A1839" s="1783"/>
      <c r="B1839" s="1622" t="s">
        <v>2627</v>
      </c>
      <c r="C1839" s="1666" t="s">
        <v>2628</v>
      </c>
      <c r="D1839" s="1615"/>
      <c r="E1839" s="1783" t="s">
        <v>484</v>
      </c>
    </row>
    <row r="1840" spans="1:5" ht="30">
      <c r="A1840" s="1783"/>
      <c r="B1840" s="1622" t="s">
        <v>2629</v>
      </c>
      <c r="C1840" s="1666" t="s">
        <v>2630</v>
      </c>
      <c r="D1840" s="1615"/>
      <c r="E1840" s="1783" t="s">
        <v>2631</v>
      </c>
    </row>
    <row r="1841" spans="1:5" ht="30">
      <c r="A1841" s="1783"/>
      <c r="B1841" s="1622" t="s">
        <v>2632</v>
      </c>
      <c r="C1841" s="1666" t="s">
        <v>2630</v>
      </c>
      <c r="D1841" s="1615"/>
      <c r="E1841" s="1783" t="s">
        <v>484</v>
      </c>
    </row>
    <row r="1842" spans="1:5">
      <c r="A1842" s="2186" t="s">
        <v>0</v>
      </c>
      <c r="B1842" s="2187" t="s">
        <v>1</v>
      </c>
      <c r="C1842" s="2187" t="s">
        <v>2</v>
      </c>
      <c r="D1842" s="2188" t="s">
        <v>1866</v>
      </c>
      <c r="E1842" s="2188"/>
    </row>
    <row r="1843" spans="1:5" ht="30">
      <c r="A1843" s="2186"/>
      <c r="B1843" s="2187"/>
      <c r="C1843" s="2187"/>
      <c r="D1843" s="1688" t="s">
        <v>3</v>
      </c>
      <c r="E1843" s="1689" t="s">
        <v>4</v>
      </c>
    </row>
    <row r="1844" spans="1:5">
      <c r="A1844" s="1881">
        <v>1</v>
      </c>
      <c r="B1844" s="1875">
        <v>2</v>
      </c>
      <c r="C1844" s="1738">
        <v>3</v>
      </c>
      <c r="D1844" s="1738">
        <v>4</v>
      </c>
      <c r="E1844" s="1738">
        <v>5</v>
      </c>
    </row>
    <row r="1845" spans="1:5">
      <c r="A1845" s="1872" t="s">
        <v>2050</v>
      </c>
      <c r="B1845" s="1848"/>
      <c r="C1845" s="1691"/>
      <c r="D1845" s="1692"/>
      <c r="E1845" s="1692"/>
    </row>
    <row r="1846" spans="1:5">
      <c r="A1846" s="1658">
        <v>1</v>
      </c>
      <c r="B1846" s="2206" t="s">
        <v>2051</v>
      </c>
      <c r="C1846" s="1612" t="s">
        <v>2052</v>
      </c>
      <c r="D1846" s="1611" t="s">
        <v>8</v>
      </c>
      <c r="E1846" s="1871"/>
    </row>
    <row r="1847" spans="1:5" ht="45">
      <c r="A1847" s="1787"/>
      <c r="B1847" s="2206"/>
      <c r="C1847" s="1614" t="s">
        <v>2053</v>
      </c>
      <c r="D1847" s="1611"/>
      <c r="E1847" s="1824" t="s">
        <v>2054</v>
      </c>
    </row>
    <row r="1848" spans="1:5" ht="30">
      <c r="A1848" s="1787"/>
      <c r="B1848" s="1612"/>
      <c r="C1848" s="1614" t="s">
        <v>2055</v>
      </c>
      <c r="D1848" s="1611"/>
      <c r="E1848" s="1791" t="s">
        <v>2056</v>
      </c>
    </row>
    <row r="1849" spans="1:5">
      <c r="A1849" s="1784"/>
      <c r="B1849" s="2202" t="s">
        <v>2057</v>
      </c>
      <c r="C1849" s="1612" t="s">
        <v>2058</v>
      </c>
      <c r="D1849" s="1784" t="s">
        <v>8</v>
      </c>
      <c r="E1849" s="1784"/>
    </row>
    <row r="1850" spans="1:5" ht="30">
      <c r="A1850" s="1784"/>
      <c r="B1850" s="2202"/>
      <c r="C1850" s="1638" t="s">
        <v>2059</v>
      </c>
      <c r="D1850" s="1784"/>
      <c r="E1850" s="1783" t="s">
        <v>2060</v>
      </c>
    </row>
    <row r="1851" spans="1:5" ht="30">
      <c r="A1851" s="1784"/>
      <c r="B1851" s="2202"/>
      <c r="C1851" s="1638" t="s">
        <v>2061</v>
      </c>
      <c r="D1851" s="1784"/>
      <c r="E1851" s="1784" t="s">
        <v>2062</v>
      </c>
    </row>
    <row r="1852" spans="1:5">
      <c r="A1852" s="1784"/>
      <c r="B1852" s="2202" t="s">
        <v>2063</v>
      </c>
      <c r="C1852" s="1612" t="s">
        <v>2064</v>
      </c>
      <c r="D1852" s="1784" t="s">
        <v>8</v>
      </c>
      <c r="E1852" s="1784"/>
    </row>
    <row r="1853" spans="1:5">
      <c r="A1853" s="1784"/>
      <c r="B1853" s="2202"/>
      <c r="C1853" s="1638" t="s">
        <v>2065</v>
      </c>
      <c r="D1853" s="1783"/>
      <c r="E1853" s="1783" t="s">
        <v>1477</v>
      </c>
    </row>
    <row r="1854" spans="1:5">
      <c r="A1854" s="1784"/>
      <c r="B1854" s="2202"/>
      <c r="C1854" s="1638" t="s">
        <v>2066</v>
      </c>
      <c r="D1854" s="1783"/>
      <c r="E1854" s="1783" t="s">
        <v>2067</v>
      </c>
    </row>
    <row r="1855" spans="1:5" ht="60">
      <c r="A1855" s="1784"/>
      <c r="B1855" s="2202"/>
      <c r="C1855" s="1638" t="s">
        <v>2068</v>
      </c>
      <c r="D1855" s="1783"/>
      <c r="E1855" s="1783" t="s">
        <v>484</v>
      </c>
    </row>
    <row r="1856" spans="1:5">
      <c r="A1856" s="1784"/>
      <c r="B1856" s="2202"/>
      <c r="C1856" s="1638" t="s">
        <v>2069</v>
      </c>
      <c r="D1856" s="1783"/>
      <c r="E1856" s="1783" t="s">
        <v>2062</v>
      </c>
    </row>
    <row r="1857" spans="1:5">
      <c r="A1857" s="1784"/>
      <c r="B1857" s="2202"/>
      <c r="C1857" s="1825" t="s">
        <v>2070</v>
      </c>
      <c r="D1857" s="1783"/>
      <c r="E1857" s="1783" t="s">
        <v>2060</v>
      </c>
    </row>
    <row r="1858" spans="1:5" ht="30">
      <c r="A1858" s="1784"/>
      <c r="B1858" s="2202"/>
      <c r="C1858" s="1825" t="s">
        <v>2071</v>
      </c>
      <c r="D1858" s="1784"/>
      <c r="E1858" s="1784" t="s">
        <v>2062</v>
      </c>
    </row>
    <row r="1859" spans="1:5">
      <c r="A1859" s="1784"/>
      <c r="B1859" s="1622"/>
      <c r="C1859" s="1825" t="s">
        <v>2072</v>
      </c>
      <c r="D1859" s="1784"/>
      <c r="E1859" s="1784" t="s">
        <v>1477</v>
      </c>
    </row>
    <row r="1860" spans="1:5" ht="30">
      <c r="A1860" s="1784"/>
      <c r="B1860" s="1622"/>
      <c r="C1860" s="1825" t="s">
        <v>2073</v>
      </c>
      <c r="D1860" s="1784"/>
      <c r="E1860" s="1784" t="s">
        <v>2060</v>
      </c>
    </row>
    <row r="1861" spans="1:5" ht="30">
      <c r="A1861" s="1784"/>
      <c r="B1861" s="1622"/>
      <c r="C1861" s="1825" t="s">
        <v>2074</v>
      </c>
      <c r="D1861" s="1784"/>
      <c r="E1861" s="1784" t="s">
        <v>1477</v>
      </c>
    </row>
    <row r="1862" spans="1:5" ht="30">
      <c r="A1862" s="1784"/>
      <c r="B1862" s="1622"/>
      <c r="C1862" s="1825" t="s">
        <v>2075</v>
      </c>
      <c r="D1862" s="1784"/>
      <c r="E1862" s="1784" t="s">
        <v>2076</v>
      </c>
    </row>
    <row r="1863" spans="1:5" ht="30">
      <c r="A1863" s="1784"/>
      <c r="B1863" s="1622"/>
      <c r="C1863" s="1825" t="s">
        <v>2077</v>
      </c>
      <c r="D1863" s="1784"/>
      <c r="E1863" s="1784" t="s">
        <v>2062</v>
      </c>
    </row>
    <row r="1864" spans="1:5">
      <c r="A1864" s="1784"/>
      <c r="B1864" s="2202" t="s">
        <v>2078</v>
      </c>
      <c r="C1864" s="1612" t="s">
        <v>2079</v>
      </c>
      <c r="D1864" s="1784" t="s">
        <v>8</v>
      </c>
      <c r="E1864" s="1784"/>
    </row>
    <row r="1865" spans="1:5" ht="45">
      <c r="A1865" s="1784"/>
      <c r="B1865" s="2202"/>
      <c r="C1865" s="1638" t="s">
        <v>2080</v>
      </c>
      <c r="D1865" s="1797"/>
      <c r="E1865" s="1797">
        <v>1</v>
      </c>
    </row>
    <row r="1866" spans="1:5" ht="30">
      <c r="A1866" s="1784"/>
      <c r="B1866" s="1622"/>
      <c r="C1866" s="1638" t="s">
        <v>2081</v>
      </c>
      <c r="D1866" s="1797"/>
      <c r="E1866" s="1797">
        <v>1</v>
      </c>
    </row>
    <row r="1867" spans="1:5" ht="30">
      <c r="A1867" s="1784"/>
      <c r="B1867" s="1622"/>
      <c r="C1867" s="1638" t="s">
        <v>2082</v>
      </c>
      <c r="D1867" s="1797"/>
      <c r="E1867" s="1797">
        <v>1</v>
      </c>
    </row>
    <row r="1868" spans="1:5" ht="30">
      <c r="A1868" s="1784"/>
      <c r="B1868" s="1622"/>
      <c r="C1868" s="1638" t="s">
        <v>2083</v>
      </c>
      <c r="D1868" s="1797"/>
      <c r="E1868" s="1797">
        <v>1</v>
      </c>
    </row>
    <row r="1869" spans="1:5" ht="30">
      <c r="A1869" s="1784"/>
      <c r="B1869" s="1622"/>
      <c r="C1869" s="1638" t="s">
        <v>2084</v>
      </c>
      <c r="D1869" s="1797"/>
      <c r="E1869" s="1797">
        <v>1</v>
      </c>
    </row>
    <row r="1870" spans="1:5" ht="45">
      <c r="A1870" s="1784"/>
      <c r="B1870" s="1622"/>
      <c r="C1870" s="1638" t="s">
        <v>2085</v>
      </c>
      <c r="D1870" s="1797"/>
      <c r="E1870" s="1797">
        <v>1</v>
      </c>
    </row>
    <row r="1871" spans="1:5" ht="30">
      <c r="A1871" s="1784"/>
      <c r="B1871" s="1622"/>
      <c r="C1871" s="1638" t="s">
        <v>2086</v>
      </c>
      <c r="D1871" s="1797"/>
      <c r="E1871" s="1797">
        <v>1</v>
      </c>
    </row>
    <row r="1872" spans="1:5">
      <c r="A1872" s="1784"/>
      <c r="B1872" s="2202" t="s">
        <v>2087</v>
      </c>
      <c r="C1872" s="1612" t="s">
        <v>2079</v>
      </c>
      <c r="D1872" s="1784" t="s">
        <v>8</v>
      </c>
      <c r="E1872" s="1784"/>
    </row>
    <row r="1873" spans="1:5" ht="45">
      <c r="A1873" s="1784"/>
      <c r="B1873" s="2202"/>
      <c r="C1873" s="1638" t="s">
        <v>2088</v>
      </c>
      <c r="D1873" s="1826"/>
      <c r="E1873" s="1784" t="s">
        <v>2062</v>
      </c>
    </row>
    <row r="1874" spans="1:5" ht="45">
      <c r="A1874" s="1784"/>
      <c r="B1874" s="2202"/>
      <c r="C1874" s="1638" t="s">
        <v>2089</v>
      </c>
      <c r="D1874" s="1821"/>
      <c r="E1874" s="1821" t="s">
        <v>2060</v>
      </c>
    </row>
    <row r="1875" spans="1:5">
      <c r="A1875" s="1784">
        <v>2</v>
      </c>
      <c r="B1875" s="2206" t="s">
        <v>2090</v>
      </c>
      <c r="C1875" s="1612" t="s">
        <v>2052</v>
      </c>
      <c r="D1875" s="1784" t="s">
        <v>8</v>
      </c>
      <c r="E1875" s="1787"/>
    </row>
    <row r="1876" spans="1:5" ht="30">
      <c r="A1876" s="1784"/>
      <c r="B1876" s="2206"/>
      <c r="C1876" s="1614" t="s">
        <v>2091</v>
      </c>
      <c r="D1876" s="1797"/>
      <c r="E1876" s="1797" t="s">
        <v>2092</v>
      </c>
    </row>
    <row r="1877" spans="1:5" ht="30">
      <c r="A1877" s="1784"/>
      <c r="B1877" s="1612"/>
      <c r="C1877" s="1612" t="s">
        <v>2093</v>
      </c>
      <c r="D1877" s="1827"/>
      <c r="E1877" s="1783" t="s">
        <v>2094</v>
      </c>
    </row>
    <row r="1878" spans="1:5">
      <c r="A1878" s="1787"/>
      <c r="B1878" s="2202" t="s">
        <v>2095</v>
      </c>
      <c r="C1878" s="1612" t="s">
        <v>2079</v>
      </c>
      <c r="D1878" s="1784" t="s">
        <v>8</v>
      </c>
      <c r="E1878" s="1784"/>
    </row>
    <row r="1879" spans="1:5" ht="45">
      <c r="A1879" s="1787"/>
      <c r="B1879" s="2202"/>
      <c r="C1879" s="1638" t="s">
        <v>2096</v>
      </c>
      <c r="D1879" s="1783"/>
      <c r="E1879" s="1783" t="s">
        <v>484</v>
      </c>
    </row>
    <row r="1880" spans="1:5" ht="30">
      <c r="A1880" s="1787"/>
      <c r="B1880" s="1619"/>
      <c r="C1880" s="1638" t="s">
        <v>2097</v>
      </c>
      <c r="D1880" s="1784"/>
      <c r="E1880" s="1784" t="s">
        <v>2062</v>
      </c>
    </row>
    <row r="1881" spans="1:5">
      <c r="A1881" s="1784"/>
      <c r="B1881" s="2202" t="s">
        <v>2098</v>
      </c>
      <c r="C1881" s="1612" t="s">
        <v>2099</v>
      </c>
      <c r="D1881" s="1784" t="s">
        <v>8</v>
      </c>
      <c r="E1881" s="1784"/>
    </row>
    <row r="1882" spans="1:5" ht="60">
      <c r="A1882" s="1784"/>
      <c r="B1882" s="2202"/>
      <c r="C1882" s="1638" t="s">
        <v>2100</v>
      </c>
      <c r="D1882" s="1783"/>
      <c r="E1882" s="1783" t="s">
        <v>2101</v>
      </c>
    </row>
    <row r="1883" spans="1:5" ht="75">
      <c r="A1883" s="1784"/>
      <c r="B1883" s="2202"/>
      <c r="C1883" s="1638" t="s">
        <v>2102</v>
      </c>
      <c r="D1883" s="1783"/>
      <c r="E1883" s="1783" t="s">
        <v>2101</v>
      </c>
    </row>
    <row r="1884" spans="1:5" ht="45">
      <c r="A1884" s="1784"/>
      <c r="B1884" s="2202"/>
      <c r="C1884" s="1667" t="s">
        <v>2103</v>
      </c>
      <c r="D1884" s="1784"/>
      <c r="E1884" s="1784" t="s">
        <v>2104</v>
      </c>
    </row>
    <row r="1885" spans="1:5">
      <c r="A1885" s="1784"/>
      <c r="B1885" s="2202" t="s">
        <v>2105</v>
      </c>
      <c r="C1885" s="1612" t="s">
        <v>2106</v>
      </c>
      <c r="D1885" s="1784" t="s">
        <v>8</v>
      </c>
      <c r="E1885" s="1784"/>
    </row>
    <row r="1886" spans="1:5" ht="45">
      <c r="A1886" s="1784"/>
      <c r="B1886" s="2202"/>
      <c r="C1886" s="1638" t="s">
        <v>2107</v>
      </c>
      <c r="D1886" s="1783"/>
      <c r="E1886" s="1783" t="s">
        <v>2108</v>
      </c>
    </row>
    <row r="1887" spans="1:5" ht="60">
      <c r="A1887" s="1784"/>
      <c r="B1887" s="2202"/>
      <c r="C1887" s="1638" t="s">
        <v>2109</v>
      </c>
      <c r="D1887" s="1783"/>
      <c r="E1887" s="1783" t="s">
        <v>484</v>
      </c>
    </row>
    <row r="1888" spans="1:5" ht="45">
      <c r="A1888" s="1784"/>
      <c r="B1888" s="2202"/>
      <c r="C1888" s="1667" t="s">
        <v>2110</v>
      </c>
      <c r="D1888" s="1784"/>
      <c r="E1888" s="1784" t="s">
        <v>1212</v>
      </c>
    </row>
    <row r="1889" spans="1:5">
      <c r="A1889" s="1784"/>
      <c r="B1889" s="2202" t="s">
        <v>2111</v>
      </c>
      <c r="C1889" s="1612" t="s">
        <v>2106</v>
      </c>
      <c r="D1889" s="1784" t="s">
        <v>8</v>
      </c>
      <c r="E1889" s="1784"/>
    </row>
    <row r="1890" spans="1:5" ht="35.25" customHeight="1">
      <c r="A1890" s="1784"/>
      <c r="B1890" s="2202"/>
      <c r="C1890" s="1638" t="s">
        <v>2112</v>
      </c>
      <c r="D1890" s="1784"/>
      <c r="E1890" s="1784" t="s">
        <v>2062</v>
      </c>
    </row>
    <row r="1891" spans="1:5">
      <c r="A1891" s="1787">
        <v>4</v>
      </c>
      <c r="B1891" s="2206" t="s">
        <v>2129</v>
      </c>
      <c r="C1891" s="1612" t="s">
        <v>2052</v>
      </c>
      <c r="D1891" s="1787" t="s">
        <v>8</v>
      </c>
      <c r="E1891" s="1657"/>
    </row>
    <row r="1892" spans="1:5" ht="30">
      <c r="A1892" s="1784"/>
      <c r="B1892" s="2206"/>
      <c r="C1892" s="1612" t="s">
        <v>2130</v>
      </c>
      <c r="D1892" s="1657"/>
      <c r="E1892" s="1657">
        <v>1</v>
      </c>
    </row>
    <row r="1893" spans="1:5">
      <c r="A1893" s="1784"/>
      <c r="B1893" s="2202" t="s">
        <v>2131</v>
      </c>
      <c r="C1893" s="1612" t="s">
        <v>2132</v>
      </c>
      <c r="D1893" s="1784" t="s">
        <v>8</v>
      </c>
      <c r="E1893" s="1784"/>
    </row>
    <row r="1894" spans="1:5">
      <c r="A1894" s="1787"/>
      <c r="B1894" s="2202"/>
      <c r="C1894" s="1781"/>
      <c r="D1894" s="1784"/>
      <c r="E1894" s="1787"/>
    </row>
    <row r="1895" spans="1:5" ht="45">
      <c r="A1895" s="1787"/>
      <c r="B1895" s="2202"/>
      <c r="C1895" s="1659" t="s">
        <v>2133</v>
      </c>
      <c r="D1895" s="1784"/>
      <c r="E1895" s="1784" t="s">
        <v>1477</v>
      </c>
    </row>
    <row r="1896" spans="1:5" ht="30">
      <c r="A1896" s="1784"/>
      <c r="B1896" s="2202"/>
      <c r="C1896" s="1638" t="s">
        <v>2134</v>
      </c>
      <c r="D1896" s="1784"/>
      <c r="E1896" s="1784" t="s">
        <v>2060</v>
      </c>
    </row>
    <row r="1897" spans="1:5" ht="45">
      <c r="A1897" s="1784"/>
      <c r="B1897" s="2202"/>
      <c r="C1897" s="1638" t="s">
        <v>2135</v>
      </c>
      <c r="D1897" s="1783"/>
      <c r="E1897" s="1783" t="s">
        <v>484</v>
      </c>
    </row>
    <row r="1898" spans="1:5">
      <c r="A1898" s="1784"/>
      <c r="B1898" s="2202" t="s">
        <v>2136</v>
      </c>
      <c r="C1898" s="1828" t="s">
        <v>2079</v>
      </c>
      <c r="D1898" s="1784" t="s">
        <v>8</v>
      </c>
      <c r="E1898" s="1784"/>
    </row>
    <row r="1899" spans="1:5" ht="45">
      <c r="A1899" s="1784"/>
      <c r="B1899" s="2202"/>
      <c r="C1899" s="1659" t="s">
        <v>2137</v>
      </c>
      <c r="D1899" s="1783"/>
      <c r="E1899" s="1783" t="s">
        <v>484</v>
      </c>
    </row>
    <row r="1900" spans="1:5">
      <c r="A1900" s="1784"/>
      <c r="B1900" s="2202" t="s">
        <v>2138</v>
      </c>
      <c r="C1900" s="1828" t="s">
        <v>2117</v>
      </c>
      <c r="D1900" s="1784" t="s">
        <v>8</v>
      </c>
      <c r="E1900" s="1784"/>
    </row>
    <row r="1901" spans="1:5" ht="30">
      <c r="A1901" s="1784"/>
      <c r="B1901" s="2202"/>
      <c r="C1901" s="1678" t="s">
        <v>2139</v>
      </c>
      <c r="D1901" s="1784"/>
      <c r="E1901" s="1784" t="s">
        <v>2062</v>
      </c>
    </row>
    <row r="1902" spans="1:5" ht="45">
      <c r="A1902" s="1784"/>
      <c r="B1902" s="2202"/>
      <c r="C1902" s="1678" t="s">
        <v>2140</v>
      </c>
      <c r="D1902" s="1784"/>
      <c r="E1902" s="1784" t="s">
        <v>2062</v>
      </c>
    </row>
    <row r="1903" spans="1:5" ht="30">
      <c r="A1903" s="1784"/>
      <c r="B1903" s="2202"/>
      <c r="C1903" s="1678" t="s">
        <v>2141</v>
      </c>
      <c r="D1903" s="1784"/>
      <c r="E1903" s="1784" t="s">
        <v>2062</v>
      </c>
    </row>
    <row r="1904" spans="1:5" ht="60">
      <c r="A1904" s="1784"/>
      <c r="B1904" s="2202"/>
      <c r="C1904" s="1678" t="s">
        <v>2142</v>
      </c>
      <c r="D1904" s="1784"/>
      <c r="E1904" s="1784" t="s">
        <v>2062</v>
      </c>
    </row>
    <row r="1905" spans="1:5" ht="75">
      <c r="A1905" s="1784"/>
      <c r="B1905" s="2202"/>
      <c r="C1905" s="1638" t="s">
        <v>2143</v>
      </c>
      <c r="D1905" s="1826"/>
      <c r="E1905" s="1826" t="s">
        <v>2062</v>
      </c>
    </row>
    <row r="1906" spans="1:5" ht="30">
      <c r="A1906" s="1784"/>
      <c r="B1906" s="2202"/>
      <c r="C1906" s="1638" t="s">
        <v>2144</v>
      </c>
      <c r="D1906" s="1826"/>
      <c r="E1906" s="1826" t="s">
        <v>2062</v>
      </c>
    </row>
    <row r="1907" spans="1:5" ht="60">
      <c r="A1907" s="1784"/>
      <c r="B1907" s="2202"/>
      <c r="C1907" s="1638" t="s">
        <v>2145</v>
      </c>
      <c r="D1907" s="1826"/>
      <c r="E1907" s="1826" t="s">
        <v>2062</v>
      </c>
    </row>
    <row r="1908" spans="1:5" ht="45">
      <c r="A1908" s="1784"/>
      <c r="B1908" s="2202"/>
      <c r="C1908" s="1638" t="s">
        <v>2146</v>
      </c>
      <c r="D1908" s="1826"/>
      <c r="E1908" s="1826" t="s">
        <v>2062</v>
      </c>
    </row>
    <row r="1909" spans="1:5" ht="60">
      <c r="A1909" s="1784"/>
      <c r="B1909" s="2202"/>
      <c r="C1909" s="1638" t="s">
        <v>2147</v>
      </c>
      <c r="D1909" s="1826"/>
      <c r="E1909" s="1783" t="s">
        <v>484</v>
      </c>
    </row>
    <row r="1910" spans="1:5">
      <c r="A1910" s="2186" t="s">
        <v>0</v>
      </c>
      <c r="B1910" s="2187" t="s">
        <v>1</v>
      </c>
      <c r="C1910" s="2187" t="s">
        <v>2</v>
      </c>
      <c r="D1910" s="2188" t="s">
        <v>1866</v>
      </c>
      <c r="E1910" s="2188"/>
    </row>
    <row r="1911" spans="1:5" ht="30">
      <c r="A1911" s="2186"/>
      <c r="B1911" s="2187"/>
      <c r="C1911" s="2187"/>
      <c r="D1911" s="1688" t="s">
        <v>3</v>
      </c>
      <c r="E1911" s="1689" t="s">
        <v>4</v>
      </c>
    </row>
    <row r="1912" spans="1:5">
      <c r="A1912" s="1881">
        <v>1</v>
      </c>
      <c r="B1912" s="1875">
        <v>2</v>
      </c>
      <c r="C1912" s="1738">
        <v>3</v>
      </c>
      <c r="D1912" s="1738">
        <v>4</v>
      </c>
      <c r="E1912" s="1738">
        <v>5</v>
      </c>
    </row>
    <row r="1913" spans="1:5">
      <c r="A1913" s="1872" t="s">
        <v>2250</v>
      </c>
      <c r="B1913" s="1848"/>
      <c r="C1913" s="1691"/>
      <c r="D1913" s="1692"/>
      <c r="E1913" s="1692"/>
    </row>
    <row r="1914" spans="1:5" ht="45">
      <c r="A1914" s="1784">
        <v>3</v>
      </c>
      <c r="B1914" s="1612" t="s">
        <v>2260</v>
      </c>
      <c r="C1914" s="1614" t="s">
        <v>2261</v>
      </c>
      <c r="D1914" s="1784"/>
      <c r="E1914" s="1669">
        <v>1</v>
      </c>
    </row>
    <row r="1915" spans="1:5" ht="30">
      <c r="A1915" s="1784"/>
      <c r="B1915" s="1622" t="s">
        <v>2262</v>
      </c>
      <c r="C1915" s="1638" t="s">
        <v>2263</v>
      </c>
      <c r="D1915" s="1784"/>
      <c r="E1915" s="1783" t="s">
        <v>2264</v>
      </c>
    </row>
    <row r="1916" spans="1:5" ht="30">
      <c r="A1916" s="1784"/>
      <c r="B1916" s="1622" t="s">
        <v>2265</v>
      </c>
      <c r="C1916" s="1638" t="s">
        <v>2266</v>
      </c>
      <c r="D1916" s="1784"/>
      <c r="E1916" s="1783" t="s">
        <v>2267</v>
      </c>
    </row>
    <row r="1917" spans="1:5" ht="60">
      <c r="A1917" s="1784"/>
      <c r="B1917" s="1622" t="s">
        <v>2268</v>
      </c>
      <c r="C1917" s="1638" t="s">
        <v>2269</v>
      </c>
      <c r="D1917" s="1784"/>
      <c r="E1917" s="1783" t="s">
        <v>2270</v>
      </c>
    </row>
    <row r="1918" spans="1:5">
      <c r="A1918" s="1784"/>
      <c r="B1918" s="2202" t="s">
        <v>2272</v>
      </c>
      <c r="C1918" s="2207" t="s">
        <v>2273</v>
      </c>
      <c r="D1918" s="1784"/>
      <c r="E1918" s="1783" t="s">
        <v>2274</v>
      </c>
    </row>
    <row r="1919" spans="1:5">
      <c r="A1919" s="1784"/>
      <c r="B1919" s="2202"/>
      <c r="C1919" s="2207"/>
      <c r="D1919" s="1784"/>
      <c r="E1919" s="1783" t="s">
        <v>2275</v>
      </c>
    </row>
    <row r="1920" spans="1:5" ht="45">
      <c r="A1920" s="1784">
        <v>4</v>
      </c>
      <c r="B1920" s="1612" t="s">
        <v>2276</v>
      </c>
      <c r="C1920" s="1614" t="s">
        <v>2277</v>
      </c>
      <c r="D1920" s="1784"/>
      <c r="E1920" s="1669">
        <v>1</v>
      </c>
    </row>
    <row r="1921" spans="1:5" ht="45">
      <c r="A1921" s="1784"/>
      <c r="B1921" s="2200" t="s">
        <v>2278</v>
      </c>
      <c r="C1921" s="1805" t="s">
        <v>2279</v>
      </c>
      <c r="D1921" s="1784"/>
      <c r="E1921" s="1783" t="s">
        <v>2280</v>
      </c>
    </row>
    <row r="1922" spans="1:5" ht="30">
      <c r="A1922" s="1784"/>
      <c r="B1922" s="2200"/>
      <c r="C1922" s="1638" t="s">
        <v>2281</v>
      </c>
      <c r="D1922" s="1657"/>
      <c r="E1922" s="1783" t="s">
        <v>2282</v>
      </c>
    </row>
    <row r="1923" spans="1:5" ht="75">
      <c r="A1923" s="1784"/>
      <c r="B1923" s="2202" t="s">
        <v>2283</v>
      </c>
      <c r="C1923" s="1638" t="s">
        <v>2284</v>
      </c>
      <c r="D1923" s="1657"/>
      <c r="E1923" s="1783" t="s">
        <v>2285</v>
      </c>
    </row>
    <row r="1924" spans="1:5" ht="45">
      <c r="A1924" s="1784"/>
      <c r="B1924" s="2202"/>
      <c r="C1924" s="1638" t="s">
        <v>2286</v>
      </c>
      <c r="D1924" s="1657"/>
      <c r="E1924" s="1783" t="s">
        <v>2287</v>
      </c>
    </row>
    <row r="1925" spans="1:5" ht="30">
      <c r="A1925" s="1784">
        <v>5</v>
      </c>
      <c r="B1925" s="1612" t="s">
        <v>2288</v>
      </c>
      <c r="C1925" s="1614" t="s">
        <v>2289</v>
      </c>
      <c r="D1925" s="1657"/>
      <c r="E1925" s="1669">
        <v>1</v>
      </c>
    </row>
    <row r="1926" spans="1:5" ht="60">
      <c r="A1926" s="1784"/>
      <c r="B1926" s="1622" t="s">
        <v>2290</v>
      </c>
      <c r="C1926" s="1638" t="s">
        <v>2291</v>
      </c>
      <c r="D1926" s="1657"/>
      <c r="E1926" s="1783">
        <v>4</v>
      </c>
    </row>
    <row r="1927" spans="1:5" ht="45">
      <c r="A1927" s="1784"/>
      <c r="B1927" s="1622" t="s">
        <v>2292</v>
      </c>
      <c r="C1927" s="1638" t="s">
        <v>2293</v>
      </c>
      <c r="D1927" s="1657"/>
      <c r="E1927" s="1783" t="s">
        <v>2294</v>
      </c>
    </row>
    <row r="1928" spans="1:5" ht="30">
      <c r="A1928" s="1784"/>
      <c r="B1928" s="1622" t="s">
        <v>2296</v>
      </c>
      <c r="C1928" s="1638" t="s">
        <v>2297</v>
      </c>
      <c r="D1928" s="1784"/>
      <c r="E1928" s="1783" t="s">
        <v>2298</v>
      </c>
    </row>
    <row r="1929" spans="1:5" ht="45">
      <c r="A1929" s="1784"/>
      <c r="B1929" s="1622" t="s">
        <v>2300</v>
      </c>
      <c r="C1929" s="1638" t="s">
        <v>2301</v>
      </c>
      <c r="D1929" s="1826"/>
      <c r="E1929" s="1783" t="s">
        <v>2302</v>
      </c>
    </row>
    <row r="1930" spans="1:5" ht="45">
      <c r="A1930" s="1784"/>
      <c r="B1930" s="1622" t="s">
        <v>2303</v>
      </c>
      <c r="C1930" s="1638" t="s">
        <v>2304</v>
      </c>
      <c r="D1930" s="1826"/>
      <c r="E1930" s="1783" t="s">
        <v>2305</v>
      </c>
    </row>
    <row r="1931" spans="1:5" ht="30">
      <c r="A1931" s="1784">
        <v>6</v>
      </c>
      <c r="B1931" s="1612" t="s">
        <v>2306</v>
      </c>
      <c r="C1931" s="1614" t="s">
        <v>2307</v>
      </c>
      <c r="D1931" s="1784"/>
      <c r="E1931" s="1669">
        <v>1</v>
      </c>
    </row>
    <row r="1932" spans="1:5" ht="45">
      <c r="A1932" s="1784"/>
      <c r="B1932" s="1622" t="s">
        <v>2308</v>
      </c>
      <c r="C1932" s="1638" t="s">
        <v>2309</v>
      </c>
      <c r="D1932" s="1657"/>
      <c r="E1932" s="1783" t="s">
        <v>2310</v>
      </c>
    </row>
    <row r="1933" spans="1:5" ht="45">
      <c r="A1933" s="1784"/>
      <c r="B1933" s="1622" t="s">
        <v>2311</v>
      </c>
      <c r="C1933" s="1805" t="s">
        <v>2312</v>
      </c>
      <c r="D1933" s="1829"/>
      <c r="E1933" s="1783" t="s">
        <v>2313</v>
      </c>
    </row>
    <row r="1934" spans="1:5">
      <c r="A1934" s="2186" t="s">
        <v>0</v>
      </c>
      <c r="B1934" s="2187" t="s">
        <v>1</v>
      </c>
      <c r="C1934" s="2187" t="s">
        <v>2</v>
      </c>
      <c r="D1934" s="2188" t="s">
        <v>1866</v>
      </c>
      <c r="E1934" s="2188"/>
    </row>
    <row r="1935" spans="1:5" ht="30">
      <c r="A1935" s="2186"/>
      <c r="B1935" s="2187"/>
      <c r="C1935" s="2187"/>
      <c r="D1935" s="1688" t="s">
        <v>3</v>
      </c>
      <c r="E1935" s="1689" t="s">
        <v>4</v>
      </c>
    </row>
    <row r="1936" spans="1:5">
      <c r="A1936" s="1881">
        <v>1</v>
      </c>
      <c r="B1936" s="1875">
        <v>2</v>
      </c>
      <c r="C1936" s="1738">
        <v>3</v>
      </c>
      <c r="D1936" s="1738">
        <v>4</v>
      </c>
      <c r="E1936" s="1738">
        <v>5</v>
      </c>
    </row>
    <row r="1937" spans="1:5">
      <c r="A1937" s="1872" t="s">
        <v>2875</v>
      </c>
      <c r="B1937" s="1848"/>
      <c r="C1937" s="1691"/>
      <c r="D1937" s="1692"/>
      <c r="E1937" s="1692"/>
    </row>
    <row r="1938" spans="1:5" ht="30">
      <c r="A1938" s="1658">
        <v>2</v>
      </c>
      <c r="B1938" s="1614" t="s">
        <v>2881</v>
      </c>
      <c r="C1938" s="1665" t="s">
        <v>2882</v>
      </c>
      <c r="D1938" s="1771" t="s">
        <v>2877</v>
      </c>
      <c r="E1938" s="1652" t="s">
        <v>2883</v>
      </c>
    </row>
    <row r="1939" spans="1:5" ht="30">
      <c r="A1939" s="1783"/>
      <c r="B1939" s="1622" t="s">
        <v>2884</v>
      </c>
      <c r="C1939" s="1678" t="s">
        <v>2885</v>
      </c>
      <c r="D1939" s="1615" t="s">
        <v>2877</v>
      </c>
      <c r="E1939" s="1615">
        <v>12</v>
      </c>
    </row>
    <row r="1940" spans="1:5" ht="30">
      <c r="A1940" s="1783"/>
      <c r="B1940" s="1622" t="s">
        <v>2886</v>
      </c>
      <c r="C1940" s="1613" t="s">
        <v>2887</v>
      </c>
      <c r="D1940" s="1615" t="s">
        <v>2877</v>
      </c>
      <c r="E1940" s="1663">
        <v>96</v>
      </c>
    </row>
    <row r="1941" spans="1:5" ht="30">
      <c r="A1941" s="1783"/>
      <c r="B1941" s="1622" t="s">
        <v>2888</v>
      </c>
      <c r="C1941" s="1613" t="s">
        <v>2889</v>
      </c>
      <c r="D1941" s="1615" t="s">
        <v>2877</v>
      </c>
      <c r="E1941" s="1663">
        <v>2</v>
      </c>
    </row>
    <row r="1942" spans="1:5">
      <c r="A1942" s="1783"/>
      <c r="B1942" s="1622" t="s">
        <v>2890</v>
      </c>
      <c r="C1942" s="1613" t="s">
        <v>2891</v>
      </c>
      <c r="D1942" s="1615" t="s">
        <v>2877</v>
      </c>
      <c r="E1942" s="1663">
        <v>150</v>
      </c>
    </row>
    <row r="1943" spans="1:5" ht="45">
      <c r="A1943" s="1783"/>
      <c r="B1943" s="1622" t="s">
        <v>2892</v>
      </c>
      <c r="C1943" s="1613" t="s">
        <v>2893</v>
      </c>
      <c r="D1943" s="1615" t="s">
        <v>2877</v>
      </c>
      <c r="E1943" s="1663">
        <v>1</v>
      </c>
    </row>
    <row r="1944" spans="1:5" ht="60">
      <c r="A1944" s="1783"/>
      <c r="B1944" s="1622" t="s">
        <v>2894</v>
      </c>
      <c r="C1944" s="1613" t="s">
        <v>2895</v>
      </c>
      <c r="D1944" s="1615" t="s">
        <v>2877</v>
      </c>
      <c r="E1944" s="1663">
        <v>4</v>
      </c>
    </row>
    <row r="1945" spans="1:5" ht="45">
      <c r="A1945" s="1658">
        <v>3</v>
      </c>
      <c r="B1945" s="1614" t="s">
        <v>2896</v>
      </c>
      <c r="C1945" s="1680" t="s">
        <v>2897</v>
      </c>
      <c r="D1945" s="1771" t="s">
        <v>2877</v>
      </c>
      <c r="E1945" s="1652">
        <v>100</v>
      </c>
    </row>
    <row r="1946" spans="1:5" ht="60">
      <c r="A1946" s="1783"/>
      <c r="B1946" s="1622" t="s">
        <v>2898</v>
      </c>
      <c r="C1946" s="1613" t="s">
        <v>2899</v>
      </c>
      <c r="D1946" s="1615" t="s">
        <v>2877</v>
      </c>
      <c r="E1946" s="1663">
        <v>1</v>
      </c>
    </row>
    <row r="1947" spans="1:5" ht="30">
      <c r="A1947" s="1783"/>
      <c r="B1947" s="1622" t="s">
        <v>2900</v>
      </c>
      <c r="C1947" s="1613" t="s">
        <v>2899</v>
      </c>
      <c r="D1947" s="1615" t="s">
        <v>2877</v>
      </c>
      <c r="E1947" s="1663">
        <v>1</v>
      </c>
    </row>
    <row r="1948" spans="1:5" ht="30">
      <c r="A1948" s="1783"/>
      <c r="B1948" s="1622" t="s">
        <v>2901</v>
      </c>
      <c r="C1948" s="1613" t="s">
        <v>2899</v>
      </c>
      <c r="D1948" s="1615" t="s">
        <v>2877</v>
      </c>
      <c r="E1948" s="1663">
        <v>1</v>
      </c>
    </row>
    <row r="1949" spans="1:5" ht="30">
      <c r="A1949" s="1783"/>
      <c r="B1949" s="1622" t="s">
        <v>2902</v>
      </c>
      <c r="C1949" s="1613" t="s">
        <v>2899</v>
      </c>
      <c r="D1949" s="1615" t="s">
        <v>2877</v>
      </c>
      <c r="E1949" s="1663">
        <v>1</v>
      </c>
    </row>
    <row r="1950" spans="1:5" ht="45">
      <c r="A1950" s="1658">
        <v>4</v>
      </c>
      <c r="B1950" s="1614" t="s">
        <v>2903</v>
      </c>
      <c r="C1950" s="1680" t="s">
        <v>2897</v>
      </c>
      <c r="D1950" s="1771" t="s">
        <v>2877</v>
      </c>
      <c r="E1950" s="1652">
        <v>100</v>
      </c>
    </row>
    <row r="1951" spans="1:5" ht="45">
      <c r="A1951" s="1783"/>
      <c r="B1951" s="1622" t="s">
        <v>2904</v>
      </c>
      <c r="C1951" s="1613" t="s">
        <v>2905</v>
      </c>
      <c r="D1951" s="1615" t="s">
        <v>2877</v>
      </c>
      <c r="E1951" s="1663">
        <v>1</v>
      </c>
    </row>
    <row r="1952" spans="1:5" ht="60">
      <c r="A1952" s="1783"/>
      <c r="B1952" s="1622" t="s">
        <v>2906</v>
      </c>
      <c r="C1952" s="1613" t="s">
        <v>2905</v>
      </c>
      <c r="D1952" s="1615" t="s">
        <v>2877</v>
      </c>
      <c r="E1952" s="1663">
        <v>3</v>
      </c>
    </row>
    <row r="1953" spans="1:5" ht="45">
      <c r="A1953" s="1783"/>
      <c r="B1953" s="1622" t="s">
        <v>2907</v>
      </c>
      <c r="C1953" s="1613" t="s">
        <v>2905</v>
      </c>
      <c r="D1953" s="1615" t="s">
        <v>2877</v>
      </c>
      <c r="E1953" s="1663">
        <v>2</v>
      </c>
    </row>
    <row r="1954" spans="1:5">
      <c r="A1954" s="2186" t="s">
        <v>0</v>
      </c>
      <c r="B1954" s="2187" t="s">
        <v>1</v>
      </c>
      <c r="C1954" s="2187" t="s">
        <v>2</v>
      </c>
      <c r="D1954" s="2188" t="s">
        <v>1866</v>
      </c>
      <c r="E1954" s="2188"/>
    </row>
    <row r="1955" spans="1:5" ht="30">
      <c r="A1955" s="2186"/>
      <c r="B1955" s="2187"/>
      <c r="C1955" s="2187"/>
      <c r="D1955" s="1688" t="s">
        <v>3</v>
      </c>
      <c r="E1955" s="1689" t="s">
        <v>4</v>
      </c>
    </row>
    <row r="1956" spans="1:5">
      <c r="A1956" s="1881">
        <v>1</v>
      </c>
      <c r="B1956" s="1875">
        <v>2</v>
      </c>
      <c r="C1956" s="1738">
        <v>3</v>
      </c>
      <c r="D1956" s="1738">
        <v>4</v>
      </c>
      <c r="E1956" s="1738">
        <v>5</v>
      </c>
    </row>
    <row r="1957" spans="1:5">
      <c r="A1957" s="1872" t="s">
        <v>4749</v>
      </c>
      <c r="B1957" s="1848"/>
      <c r="C1957" s="1691"/>
      <c r="D1957" s="1692"/>
      <c r="E1957" s="1692"/>
    </row>
    <row r="1958" spans="1:5" ht="60">
      <c r="A1958" s="1783">
        <v>3</v>
      </c>
      <c r="B1958" s="1612" t="s">
        <v>4764</v>
      </c>
      <c r="C1958" s="1612" t="s">
        <v>4765</v>
      </c>
      <c r="D1958" s="1783"/>
      <c r="E1958" s="1661">
        <v>1</v>
      </c>
    </row>
    <row r="1959" spans="1:5" ht="30">
      <c r="A1959" s="1783"/>
      <c r="B1959" s="1622" t="s">
        <v>4766</v>
      </c>
      <c r="C1959" s="1638" t="s">
        <v>4767</v>
      </c>
      <c r="D1959" s="1615" t="s">
        <v>4750</v>
      </c>
      <c r="E1959" s="1608">
        <v>11</v>
      </c>
    </row>
    <row r="1960" spans="1:5" ht="30">
      <c r="A1960" s="1783"/>
      <c r="B1960" s="1622"/>
      <c r="C1960" s="1638" t="s">
        <v>4768</v>
      </c>
      <c r="D1960" s="1615" t="s">
        <v>4750</v>
      </c>
      <c r="E1960" s="1608">
        <v>1</v>
      </c>
    </row>
    <row r="1961" spans="1:5" ht="45">
      <c r="A1961" s="1783"/>
      <c r="B1961" s="1622" t="s">
        <v>4769</v>
      </c>
      <c r="C1961" s="1638" t="s">
        <v>4770</v>
      </c>
      <c r="D1961" s="1783"/>
      <c r="E1961" s="1608">
        <v>11</v>
      </c>
    </row>
    <row r="1962" spans="1:5" ht="45">
      <c r="A1962" s="1783"/>
      <c r="B1962" s="1622"/>
      <c r="C1962" s="1638" t="s">
        <v>4771</v>
      </c>
      <c r="D1962" s="1615" t="s">
        <v>4750</v>
      </c>
      <c r="E1962" s="1608">
        <v>1</v>
      </c>
    </row>
    <row r="1963" spans="1:5" ht="30">
      <c r="A1963" s="1783"/>
      <c r="B1963" s="1622" t="s">
        <v>4772</v>
      </c>
      <c r="C1963" s="1638" t="s">
        <v>4773</v>
      </c>
      <c r="D1963" s="1783"/>
      <c r="E1963" s="1608">
        <v>11</v>
      </c>
    </row>
    <row r="1964" spans="1:5" ht="30">
      <c r="A1964" s="1658" t="s">
        <v>244</v>
      </c>
      <c r="B1964" s="1622"/>
      <c r="C1964" s="1638" t="s">
        <v>4774</v>
      </c>
      <c r="D1964" s="1771" t="s">
        <v>4750</v>
      </c>
      <c r="E1964" s="1608">
        <v>1</v>
      </c>
    </row>
    <row r="1965" spans="1:5" ht="45">
      <c r="A1965" s="1783">
        <v>4</v>
      </c>
      <c r="B1965" s="1612" t="s">
        <v>4775</v>
      </c>
      <c r="C1965" s="1612" t="s">
        <v>4776</v>
      </c>
      <c r="D1965" s="1615" t="s">
        <v>4750</v>
      </c>
      <c r="E1965" s="1661">
        <v>1</v>
      </c>
    </row>
    <row r="1966" spans="1:5" ht="45">
      <c r="A1966" s="1783"/>
      <c r="B1966" s="1622" t="s">
        <v>4777</v>
      </c>
      <c r="C1966" s="1638" t="s">
        <v>4778</v>
      </c>
      <c r="D1966" s="1615" t="s">
        <v>4750</v>
      </c>
      <c r="E1966" s="1608">
        <v>11</v>
      </c>
    </row>
    <row r="1967" spans="1:5" ht="30">
      <c r="A1967" s="1783"/>
      <c r="B1967" s="1622"/>
      <c r="C1967" s="1638" t="s">
        <v>4779</v>
      </c>
      <c r="D1967" s="1615" t="s">
        <v>4750</v>
      </c>
      <c r="E1967" s="1608">
        <v>1</v>
      </c>
    </row>
    <row r="1968" spans="1:5" ht="60">
      <c r="A1968" s="1783"/>
      <c r="B1968" s="1622" t="s">
        <v>4780</v>
      </c>
      <c r="C1968" s="1638" t="s">
        <v>4781</v>
      </c>
      <c r="D1968" s="1615" t="s">
        <v>4750</v>
      </c>
      <c r="E1968" s="1608">
        <v>11</v>
      </c>
    </row>
    <row r="1969" spans="1:5" ht="60">
      <c r="A1969" s="1783"/>
      <c r="B1969" s="1622"/>
      <c r="C1969" s="1638" t="s">
        <v>4782</v>
      </c>
      <c r="D1969" s="1783"/>
      <c r="E1969" s="1608">
        <v>1</v>
      </c>
    </row>
    <row r="1970" spans="1:5" ht="30">
      <c r="A1970" s="1658"/>
      <c r="B1970" s="1622" t="s">
        <v>4783</v>
      </c>
      <c r="C1970" s="1638" t="s">
        <v>4784</v>
      </c>
      <c r="D1970" s="1771"/>
      <c r="E1970" s="1608">
        <v>11</v>
      </c>
    </row>
    <row r="1971" spans="1:5" ht="30">
      <c r="A1971" s="1658"/>
      <c r="B1971" s="1622"/>
      <c r="C1971" s="1638" t="s">
        <v>4785</v>
      </c>
      <c r="D1971" s="1771"/>
      <c r="E1971" s="1608">
        <v>1</v>
      </c>
    </row>
    <row r="1972" spans="1:5" ht="30">
      <c r="A1972" s="1658">
        <v>5</v>
      </c>
      <c r="B1972" s="1612" t="s">
        <v>4786</v>
      </c>
      <c r="C1972" s="1612" t="s">
        <v>4787</v>
      </c>
      <c r="D1972" s="1771"/>
      <c r="E1972" s="1661">
        <v>1</v>
      </c>
    </row>
    <row r="1973" spans="1:5" ht="60">
      <c r="A1973" s="1658"/>
      <c r="B1973" s="1622" t="s">
        <v>5422</v>
      </c>
      <c r="C1973" s="1638" t="s">
        <v>5423</v>
      </c>
      <c r="D1973" s="1771"/>
      <c r="E1973" s="1608">
        <v>11</v>
      </c>
    </row>
    <row r="1974" spans="1:5" ht="60">
      <c r="A1974" s="1658"/>
      <c r="B1974" s="1622"/>
      <c r="C1974" s="1638" t="s">
        <v>5424</v>
      </c>
      <c r="D1974" s="1771"/>
      <c r="E1974" s="1608">
        <v>1</v>
      </c>
    </row>
    <row r="1975" spans="1:5" ht="45">
      <c r="A1975" s="1658"/>
      <c r="B1975" s="1622" t="s">
        <v>5425</v>
      </c>
      <c r="C1975" s="1638" t="s">
        <v>5426</v>
      </c>
      <c r="D1975" s="1771"/>
      <c r="E1975" s="1608">
        <v>11</v>
      </c>
    </row>
    <row r="1976" spans="1:5" ht="45">
      <c r="A1976" s="1658"/>
      <c r="B1976" s="1622"/>
      <c r="C1976" s="1638" t="s">
        <v>5427</v>
      </c>
      <c r="D1976" s="1771"/>
      <c r="E1976" s="1608">
        <v>1</v>
      </c>
    </row>
    <row r="1977" spans="1:5" ht="60">
      <c r="A1977" s="1658"/>
      <c r="B1977" s="1622" t="s">
        <v>5428</v>
      </c>
      <c r="C1977" s="1638" t="s">
        <v>5429</v>
      </c>
      <c r="D1977" s="1771"/>
      <c r="E1977" s="1608">
        <v>11</v>
      </c>
    </row>
    <row r="1978" spans="1:5" ht="45">
      <c r="A1978" s="1658"/>
      <c r="B1978" s="1622"/>
      <c r="C1978" s="1638" t="s">
        <v>5430</v>
      </c>
      <c r="D1978" s="1771"/>
      <c r="E1978" s="1608">
        <v>1</v>
      </c>
    </row>
    <row r="1979" spans="1:5" ht="45">
      <c r="A1979" s="1658">
        <v>6</v>
      </c>
      <c r="B1979" s="1612" t="s">
        <v>5431</v>
      </c>
      <c r="C1979" s="1612" t="s">
        <v>5432</v>
      </c>
      <c r="D1979" s="1771"/>
      <c r="E1979" s="1661">
        <v>1</v>
      </c>
    </row>
    <row r="1980" spans="1:5" ht="45">
      <c r="A1980" s="1658"/>
      <c r="B1980" s="1622" t="s">
        <v>5433</v>
      </c>
      <c r="C1980" s="1638" t="s">
        <v>5434</v>
      </c>
      <c r="D1980" s="1771"/>
      <c r="E1980" s="1608">
        <v>11</v>
      </c>
    </row>
    <row r="1981" spans="1:5" ht="30">
      <c r="A1981" s="1658"/>
      <c r="B1981" s="1622"/>
      <c r="C1981" s="1638" t="s">
        <v>5435</v>
      </c>
      <c r="D1981" s="1771"/>
      <c r="E1981" s="1608">
        <v>1</v>
      </c>
    </row>
    <row r="1982" spans="1:5" ht="45">
      <c r="A1982" s="1658"/>
      <c r="B1982" s="1622" t="s">
        <v>5436</v>
      </c>
      <c r="C1982" s="1638" t="s">
        <v>5437</v>
      </c>
      <c r="D1982" s="1771"/>
      <c r="E1982" s="1608">
        <v>11</v>
      </c>
    </row>
    <row r="1983" spans="1:5" ht="45">
      <c r="A1983" s="1658"/>
      <c r="B1983" s="1622"/>
      <c r="C1983" s="1638" t="s">
        <v>5438</v>
      </c>
      <c r="D1983" s="1771"/>
      <c r="E1983" s="1608">
        <v>1</v>
      </c>
    </row>
    <row r="1984" spans="1:5" ht="75">
      <c r="A1984" s="1658"/>
      <c r="B1984" s="1622" t="s">
        <v>5439</v>
      </c>
      <c r="C1984" s="1638" t="s">
        <v>5440</v>
      </c>
      <c r="D1984" s="1771"/>
      <c r="E1984" s="1608">
        <v>11</v>
      </c>
    </row>
    <row r="1985" spans="1:5" ht="45">
      <c r="A1985" s="1658"/>
      <c r="B1985" s="1622"/>
      <c r="C1985" s="1638" t="s">
        <v>5441</v>
      </c>
      <c r="D1985" s="1771"/>
      <c r="E1985" s="1608">
        <v>1</v>
      </c>
    </row>
    <row r="1986" spans="1:5">
      <c r="A1986" s="2186" t="s">
        <v>0</v>
      </c>
      <c r="B1986" s="2187" t="s">
        <v>1</v>
      </c>
      <c r="C1986" s="2187" t="s">
        <v>2</v>
      </c>
      <c r="D1986" s="2188" t="s">
        <v>1866</v>
      </c>
      <c r="E1986" s="2188"/>
    </row>
    <row r="1987" spans="1:5" ht="30">
      <c r="A1987" s="2186"/>
      <c r="B1987" s="2187"/>
      <c r="C1987" s="2187"/>
      <c r="D1987" s="1688" t="s">
        <v>3</v>
      </c>
      <c r="E1987" s="1689" t="s">
        <v>4</v>
      </c>
    </row>
    <row r="1988" spans="1:5">
      <c r="A1988" s="1881">
        <v>1</v>
      </c>
      <c r="B1988" s="1875">
        <v>2</v>
      </c>
      <c r="C1988" s="1738">
        <v>3</v>
      </c>
      <c r="D1988" s="1738">
        <v>4</v>
      </c>
      <c r="E1988" s="1738">
        <v>5</v>
      </c>
    </row>
    <row r="1989" spans="1:5">
      <c r="A1989" s="1872" t="s">
        <v>2849</v>
      </c>
      <c r="B1989" s="1848"/>
      <c r="C1989" s="1691"/>
      <c r="D1989" s="1692"/>
      <c r="E1989" s="1692"/>
    </row>
    <row r="1990" spans="1:5" ht="45">
      <c r="A1990" s="1787">
        <v>1</v>
      </c>
      <c r="B1990" s="1614" t="s">
        <v>2850</v>
      </c>
      <c r="C1990" s="1614" t="s">
        <v>2851</v>
      </c>
      <c r="D1990" s="1771" t="s">
        <v>8</v>
      </c>
      <c r="E1990" s="1652">
        <v>1</v>
      </c>
    </row>
    <row r="1991" spans="1:5" ht="45">
      <c r="A1991" s="1783"/>
      <c r="B1991" s="1622" t="s">
        <v>2852</v>
      </c>
      <c r="C1991" s="1638" t="s">
        <v>2853</v>
      </c>
      <c r="D1991" s="1615" t="s">
        <v>8</v>
      </c>
      <c r="E1991" s="1615" t="s">
        <v>1477</v>
      </c>
    </row>
    <row r="1992" spans="1:5" ht="30">
      <c r="A1992" s="1783"/>
      <c r="B1992" s="1622" t="s">
        <v>2854</v>
      </c>
      <c r="C1992" s="1638" t="s">
        <v>2855</v>
      </c>
      <c r="D1992" s="1615" t="s">
        <v>8</v>
      </c>
      <c r="E1992" s="1663" t="s">
        <v>2856</v>
      </c>
    </row>
    <row r="1993" spans="1:5" ht="45">
      <c r="A1993" s="1783">
        <v>2</v>
      </c>
      <c r="B1993" s="1612" t="s">
        <v>2857</v>
      </c>
      <c r="C1993" s="1828" t="s">
        <v>2858</v>
      </c>
      <c r="D1993" s="1771" t="s">
        <v>8</v>
      </c>
      <c r="E1993" s="1771" t="s">
        <v>2859</v>
      </c>
    </row>
    <row r="1994" spans="1:5" ht="45">
      <c r="A1994" s="1783"/>
      <c r="B1994" s="1622" t="s">
        <v>2860</v>
      </c>
      <c r="C1994" s="1613" t="s">
        <v>2861</v>
      </c>
      <c r="D1994" s="1615" t="s">
        <v>8</v>
      </c>
      <c r="E1994" s="1663" t="s">
        <v>1477</v>
      </c>
    </row>
    <row r="1995" spans="1:5" ht="45">
      <c r="A1995" s="1783"/>
      <c r="B1995" s="1622" t="s">
        <v>2862</v>
      </c>
      <c r="C1995" s="1613" t="s">
        <v>2861</v>
      </c>
      <c r="D1995" s="1615" t="s">
        <v>8</v>
      </c>
      <c r="E1995" s="1663" t="s">
        <v>1477</v>
      </c>
    </row>
    <row r="1996" spans="1:5" ht="30">
      <c r="A1996" s="1783"/>
      <c r="B1996" s="1622" t="s">
        <v>2863</v>
      </c>
      <c r="C1996" s="1613" t="s">
        <v>2864</v>
      </c>
      <c r="D1996" s="1615" t="s">
        <v>8</v>
      </c>
      <c r="E1996" s="1663">
        <v>1</v>
      </c>
    </row>
    <row r="1997" spans="1:5" ht="60">
      <c r="A1997" s="1783"/>
      <c r="B1997" s="1622" t="s">
        <v>2865</v>
      </c>
      <c r="C1997" s="1613" t="s">
        <v>2866</v>
      </c>
      <c r="D1997" s="1615" t="s">
        <v>8</v>
      </c>
      <c r="E1997" s="1663" t="s">
        <v>1477</v>
      </c>
    </row>
    <row r="1998" spans="1:5" ht="60">
      <c r="A1998" s="1783">
        <v>3</v>
      </c>
      <c r="B1998" s="1612" t="s">
        <v>2867</v>
      </c>
      <c r="C1998" s="1771" t="s">
        <v>8</v>
      </c>
      <c r="D1998" s="1771" t="s">
        <v>2868</v>
      </c>
      <c r="E1998" s="1771"/>
    </row>
    <row r="1999" spans="1:5" ht="90">
      <c r="A1999" s="1783"/>
      <c r="B1999" s="1622" t="s">
        <v>2869</v>
      </c>
      <c r="C1999" s="1615" t="s">
        <v>8</v>
      </c>
      <c r="D1999" s="1615" t="s">
        <v>2870</v>
      </c>
      <c r="E1999" s="1663" t="s">
        <v>369</v>
      </c>
    </row>
    <row r="2000" spans="1:5" ht="60">
      <c r="A2000" s="1783"/>
      <c r="B2000" s="1622" t="s">
        <v>2871</v>
      </c>
      <c r="C2000" s="1615" t="s">
        <v>2872</v>
      </c>
      <c r="D2000" s="1615" t="s">
        <v>2873</v>
      </c>
      <c r="E2000" s="1615" t="s">
        <v>369</v>
      </c>
    </row>
    <row r="2001" spans="1:5" ht="30">
      <c r="A2001" s="1783"/>
      <c r="B2001" s="1622" t="s">
        <v>2874</v>
      </c>
      <c r="C2001" s="1615" t="s">
        <v>8</v>
      </c>
      <c r="D2001" s="1783"/>
      <c r="E2001" s="1615" t="s">
        <v>369</v>
      </c>
    </row>
    <row r="2002" spans="1:5">
      <c r="A2002" s="2186" t="s">
        <v>0</v>
      </c>
      <c r="B2002" s="2187" t="s">
        <v>1</v>
      </c>
      <c r="C2002" s="2187" t="s">
        <v>2</v>
      </c>
      <c r="D2002" s="2188" t="s">
        <v>1866</v>
      </c>
      <c r="E2002" s="2188"/>
    </row>
    <row r="2003" spans="1:5" ht="30">
      <c r="A2003" s="2186"/>
      <c r="B2003" s="2187"/>
      <c r="C2003" s="2187"/>
      <c r="D2003" s="1688" t="s">
        <v>3</v>
      </c>
      <c r="E2003" s="1689" t="s">
        <v>4</v>
      </c>
    </row>
    <row r="2004" spans="1:5">
      <c r="A2004" s="1881">
        <v>1</v>
      </c>
      <c r="B2004" s="1875">
        <v>2</v>
      </c>
      <c r="C2004" s="1738">
        <v>3</v>
      </c>
      <c r="D2004" s="1738">
        <v>4</v>
      </c>
      <c r="E2004" s="1738">
        <v>5</v>
      </c>
    </row>
    <row r="2005" spans="1:5">
      <c r="A2005" s="1872" t="s">
        <v>2908</v>
      </c>
      <c r="B2005" s="1848"/>
      <c r="C2005" s="1691"/>
      <c r="D2005" s="1692"/>
      <c r="E2005" s="1692"/>
    </row>
    <row r="2006" spans="1:5">
      <c r="A2006" s="1658">
        <v>3</v>
      </c>
      <c r="B2006" s="1614" t="s">
        <v>2918</v>
      </c>
      <c r="C2006" s="1680"/>
      <c r="D2006" s="1771"/>
      <c r="E2006" s="1652"/>
    </row>
    <row r="2007" spans="1:5">
      <c r="A2007" s="1783"/>
      <c r="B2007" s="1622" t="s">
        <v>2919</v>
      </c>
      <c r="C2007" s="1613"/>
      <c r="D2007" s="1615"/>
      <c r="E2007" s="1663" t="s">
        <v>2920</v>
      </c>
    </row>
    <row r="2008" spans="1:5" ht="30">
      <c r="A2008" s="1783"/>
      <c r="B2008" s="1622" t="s">
        <v>2921</v>
      </c>
      <c r="C2008" s="1613"/>
      <c r="D2008" s="1615"/>
      <c r="E2008" s="1663" t="s">
        <v>2922</v>
      </c>
    </row>
    <row r="2009" spans="1:5" ht="30">
      <c r="A2009" s="1783"/>
      <c r="B2009" s="1622" t="s">
        <v>2923</v>
      </c>
      <c r="C2009" s="1613"/>
      <c r="D2009" s="1615"/>
      <c r="E2009" s="1663" t="s">
        <v>2924</v>
      </c>
    </row>
    <row r="2010" spans="1:5">
      <c r="A2010" s="1783"/>
      <c r="B2010" s="1622" t="s">
        <v>2925</v>
      </c>
      <c r="C2010" s="1613"/>
      <c r="D2010" s="1615"/>
      <c r="E2010" s="1663" t="s">
        <v>39</v>
      </c>
    </row>
    <row r="2011" spans="1:5" ht="30">
      <c r="A2011" s="1783"/>
      <c r="B2011" s="1622" t="s">
        <v>2926</v>
      </c>
      <c r="C2011" s="1613"/>
      <c r="D2011" s="1615"/>
      <c r="E2011" s="1663" t="s">
        <v>2927</v>
      </c>
    </row>
    <row r="2012" spans="1:5">
      <c r="A2012" s="1783"/>
      <c r="B2012" s="1622" t="s">
        <v>2928</v>
      </c>
      <c r="C2012" s="1613"/>
      <c r="D2012" s="1615"/>
      <c r="E2012" s="1663" t="s">
        <v>837</v>
      </c>
    </row>
    <row r="2013" spans="1:5">
      <c r="A2013" s="1783"/>
      <c r="B2013" s="1622" t="s">
        <v>2929</v>
      </c>
      <c r="C2013" s="1613"/>
      <c r="D2013" s="1615"/>
      <c r="E2013" s="1663" t="s">
        <v>837</v>
      </c>
    </row>
    <row r="2014" spans="1:5">
      <c r="A2014" s="2186" t="s">
        <v>0</v>
      </c>
      <c r="B2014" s="2187" t="s">
        <v>1</v>
      </c>
      <c r="C2014" s="2187" t="s">
        <v>2</v>
      </c>
      <c r="D2014" s="2188" t="s">
        <v>1866</v>
      </c>
      <c r="E2014" s="2188"/>
    </row>
    <row r="2015" spans="1:5" ht="30">
      <c r="A2015" s="2186"/>
      <c r="B2015" s="2187"/>
      <c r="C2015" s="2187"/>
      <c r="D2015" s="1688" t="s">
        <v>3</v>
      </c>
      <c r="E2015" s="1689" t="s">
        <v>4</v>
      </c>
    </row>
    <row r="2016" spans="1:5">
      <c r="A2016" s="1881">
        <v>1</v>
      </c>
      <c r="B2016" s="1875">
        <v>2</v>
      </c>
      <c r="C2016" s="1738">
        <v>3</v>
      </c>
      <c r="D2016" s="1738">
        <v>4</v>
      </c>
      <c r="E2016" s="1738">
        <v>5</v>
      </c>
    </row>
    <row r="2017" spans="1:5">
      <c r="A2017" s="1872" t="s">
        <v>2314</v>
      </c>
      <c r="B2017" s="1848"/>
      <c r="C2017" s="1691"/>
      <c r="D2017" s="1692"/>
      <c r="E2017" s="1692"/>
    </row>
    <row r="2018" spans="1:5" ht="45">
      <c r="A2018" s="1787">
        <v>1</v>
      </c>
      <c r="B2018" s="1612" t="s">
        <v>2315</v>
      </c>
      <c r="C2018" s="1614" t="s">
        <v>2316</v>
      </c>
      <c r="D2018" s="1611"/>
      <c r="E2018" s="1669">
        <v>1</v>
      </c>
    </row>
    <row r="2019" spans="1:5" ht="30">
      <c r="A2019" s="1784"/>
      <c r="B2019" s="1617" t="s">
        <v>2317</v>
      </c>
      <c r="C2019" s="1682" t="s">
        <v>2318</v>
      </c>
      <c r="D2019" s="1608"/>
      <c r="E2019" s="1684" t="s">
        <v>2319</v>
      </c>
    </row>
    <row r="2020" spans="1:5">
      <c r="A2020" s="1784"/>
      <c r="B2020" s="1622"/>
      <c r="C2020" s="1666" t="s">
        <v>2320</v>
      </c>
      <c r="D2020" s="1784"/>
      <c r="E2020" s="1820" t="s">
        <v>2321</v>
      </c>
    </row>
    <row r="2021" spans="1:5" ht="45">
      <c r="A2021" s="1784"/>
      <c r="B2021" s="1622"/>
      <c r="C2021" s="1666" t="s">
        <v>2322</v>
      </c>
      <c r="D2021" s="1784"/>
      <c r="E2021" s="1681" t="s">
        <v>2323</v>
      </c>
    </row>
    <row r="2022" spans="1:5" ht="30">
      <c r="A2022" s="1784"/>
      <c r="B2022" s="1622" t="s">
        <v>2324</v>
      </c>
      <c r="C2022" s="1638" t="s">
        <v>2325</v>
      </c>
      <c r="D2022" s="1784"/>
      <c r="E2022" s="1681" t="s">
        <v>2319</v>
      </c>
    </row>
    <row r="2023" spans="1:5" ht="45">
      <c r="A2023" s="1787">
        <v>2</v>
      </c>
      <c r="B2023" s="1680" t="s">
        <v>2315</v>
      </c>
      <c r="C2023" s="1680" t="s">
        <v>2326</v>
      </c>
      <c r="D2023" s="1787"/>
      <c r="E2023" s="1669">
        <v>1</v>
      </c>
    </row>
    <row r="2024" spans="1:5" ht="45">
      <c r="A2024" s="1784"/>
      <c r="B2024" s="1622" t="s">
        <v>2327</v>
      </c>
      <c r="C2024" s="1830" t="s">
        <v>2328</v>
      </c>
      <c r="D2024" s="1784"/>
      <c r="E2024" s="1831" t="s">
        <v>2329</v>
      </c>
    </row>
    <row r="2025" spans="1:5">
      <c r="A2025" s="1784"/>
      <c r="B2025" s="1622"/>
      <c r="C2025" s="1830" t="s">
        <v>2330</v>
      </c>
      <c r="D2025" s="1784"/>
      <c r="E2025" s="1784">
        <v>100</v>
      </c>
    </row>
    <row r="2026" spans="1:5" ht="45">
      <c r="A2026" s="1784"/>
      <c r="B2026" s="1622" t="s">
        <v>2331</v>
      </c>
      <c r="C2026" s="1638" t="s">
        <v>2332</v>
      </c>
      <c r="D2026" s="1784"/>
      <c r="E2026" s="1783" t="s">
        <v>39</v>
      </c>
    </row>
    <row r="2027" spans="1:5" ht="51.75" customHeight="1">
      <c r="A2027" s="1787">
        <v>3</v>
      </c>
      <c r="B2027" s="1614" t="s">
        <v>2333</v>
      </c>
      <c r="C2027" s="1614" t="s">
        <v>2334</v>
      </c>
      <c r="D2027" s="1787"/>
      <c r="E2027" s="1744">
        <v>0.72540000000000004</v>
      </c>
    </row>
    <row r="2028" spans="1:5" ht="30">
      <c r="A2028" s="1784"/>
      <c r="B2028" s="1617" t="s">
        <v>2335</v>
      </c>
      <c r="C2028" s="1613" t="s">
        <v>2336</v>
      </c>
      <c r="D2028" s="1784"/>
      <c r="E2028" s="1749" t="s">
        <v>2337</v>
      </c>
    </row>
    <row r="2029" spans="1:5" ht="30">
      <c r="A2029" s="1784"/>
      <c r="B2029" s="1877" t="s">
        <v>2338</v>
      </c>
      <c r="C2029" s="1805" t="s">
        <v>2339</v>
      </c>
      <c r="D2029" s="1784"/>
      <c r="E2029" s="1784" t="s">
        <v>2340</v>
      </c>
    </row>
    <row r="2030" spans="1:5" ht="45">
      <c r="A2030" s="1787">
        <v>4</v>
      </c>
      <c r="B2030" s="1614" t="s">
        <v>2333</v>
      </c>
      <c r="C2030" s="1614" t="s">
        <v>2341</v>
      </c>
      <c r="D2030" s="1832"/>
      <c r="E2030" s="1832">
        <v>1</v>
      </c>
    </row>
    <row r="2031" spans="1:5" ht="45">
      <c r="A2031" s="1784"/>
      <c r="B2031" s="1622" t="s">
        <v>2342</v>
      </c>
      <c r="C2031" s="1666" t="s">
        <v>2343</v>
      </c>
      <c r="D2031" s="1657"/>
      <c r="E2031" s="1784" t="s">
        <v>2344</v>
      </c>
    </row>
    <row r="2032" spans="1:5">
      <c r="A2032" s="1784"/>
      <c r="B2032" s="1638"/>
      <c r="C2032" s="1666" t="s">
        <v>2345</v>
      </c>
      <c r="D2032" s="1657"/>
      <c r="E2032" s="1657"/>
    </row>
    <row r="2033" spans="1:5" ht="30">
      <c r="A2033" s="1787">
        <v>6</v>
      </c>
      <c r="B2033" s="1612" t="s">
        <v>2348</v>
      </c>
      <c r="C2033" s="1614"/>
      <c r="D2033" s="1833"/>
      <c r="E2033" s="1658"/>
    </row>
    <row r="2034" spans="1:5" ht="30">
      <c r="A2034" s="1784"/>
      <c r="B2034" s="1622" t="s">
        <v>2349</v>
      </c>
      <c r="C2034" s="1638" t="s">
        <v>2350</v>
      </c>
      <c r="D2034" s="1826"/>
      <c r="E2034" s="1783">
        <v>50</v>
      </c>
    </row>
    <row r="2035" spans="1:5" ht="30">
      <c r="A2035" s="1784"/>
      <c r="B2035" s="1622" t="s">
        <v>2351</v>
      </c>
      <c r="C2035" s="1638" t="s">
        <v>2352</v>
      </c>
      <c r="D2035" s="1784"/>
      <c r="E2035" s="1797">
        <v>1</v>
      </c>
    </row>
    <row r="2036" spans="1:5" ht="30">
      <c r="A2036" s="1787">
        <v>8</v>
      </c>
      <c r="B2036" s="1612" t="s">
        <v>2356</v>
      </c>
      <c r="C2036" s="1614" t="s">
        <v>2357</v>
      </c>
      <c r="D2036" s="1832"/>
      <c r="E2036" s="1658"/>
    </row>
    <row r="2037" spans="1:5" ht="45">
      <c r="A2037" s="1784"/>
      <c r="B2037" s="1622" t="s">
        <v>2358</v>
      </c>
      <c r="C2037" s="1638" t="s">
        <v>2359</v>
      </c>
      <c r="D2037" s="1657"/>
      <c r="E2037" s="1797">
        <v>1</v>
      </c>
    </row>
    <row r="2038" spans="1:5" ht="45">
      <c r="A2038" s="1784"/>
      <c r="B2038" s="1622" t="s">
        <v>2360</v>
      </c>
      <c r="C2038" s="1638" t="s">
        <v>2361</v>
      </c>
      <c r="D2038" s="1657"/>
      <c r="E2038" s="1783"/>
    </row>
    <row r="2039" spans="1:5" ht="30">
      <c r="A2039" s="1787">
        <v>10</v>
      </c>
      <c r="B2039" s="1612" t="s">
        <v>2333</v>
      </c>
      <c r="C2039" s="1614" t="s">
        <v>2365</v>
      </c>
      <c r="D2039" s="1832"/>
      <c r="E2039" s="1658" t="s">
        <v>2366</v>
      </c>
    </row>
    <row r="2040" spans="1:5" ht="30">
      <c r="A2040" s="1784"/>
      <c r="B2040" s="1622" t="s">
        <v>2367</v>
      </c>
      <c r="C2040" s="1666" t="s">
        <v>2368</v>
      </c>
      <c r="D2040" s="1657"/>
      <c r="E2040" s="1783" t="s">
        <v>2369</v>
      </c>
    </row>
    <row r="2041" spans="1:5" ht="30">
      <c r="A2041" s="1784"/>
      <c r="B2041" s="1659"/>
      <c r="C2041" s="1666" t="s">
        <v>2370</v>
      </c>
      <c r="D2041" s="1657"/>
      <c r="E2041" s="1783" t="s">
        <v>2371</v>
      </c>
    </row>
    <row r="2042" spans="1:5" ht="30">
      <c r="A2042" s="1784"/>
      <c r="B2042" s="1659"/>
      <c r="C2042" s="1666" t="s">
        <v>2372</v>
      </c>
      <c r="D2042" s="1657"/>
      <c r="E2042" s="1783" t="s">
        <v>2373</v>
      </c>
    </row>
    <row r="2043" spans="1:5" ht="30">
      <c r="A2043" s="1784"/>
      <c r="B2043" s="1659"/>
      <c r="C2043" s="1666" t="s">
        <v>2374</v>
      </c>
      <c r="D2043" s="1657"/>
      <c r="E2043" s="1783" t="s">
        <v>39</v>
      </c>
    </row>
    <row r="2044" spans="1:5" ht="30">
      <c r="A2044" s="1784"/>
      <c r="B2044" s="1659"/>
      <c r="C2044" s="1666" t="s">
        <v>2375</v>
      </c>
      <c r="D2044" s="1657"/>
      <c r="E2044" s="1783" t="s">
        <v>1212</v>
      </c>
    </row>
    <row r="2045" spans="1:5" ht="30">
      <c r="A2045" s="1787">
        <v>11</v>
      </c>
      <c r="B2045" s="1612" t="s">
        <v>2333</v>
      </c>
      <c r="C2045" s="1665" t="s">
        <v>2376</v>
      </c>
      <c r="D2045" s="1832"/>
      <c r="E2045" s="1834">
        <v>0.60099999999999998</v>
      </c>
    </row>
    <row r="2046" spans="1:5" ht="45">
      <c r="A2046" s="1784"/>
      <c r="B2046" s="1622" t="s">
        <v>2377</v>
      </c>
      <c r="C2046" s="1666" t="s">
        <v>2378</v>
      </c>
      <c r="D2046" s="1657"/>
      <c r="E2046" s="1783" t="s">
        <v>2379</v>
      </c>
    </row>
    <row r="2047" spans="1:5" ht="30">
      <c r="A2047" s="1784"/>
      <c r="B2047" s="1659"/>
      <c r="C2047" s="1666" t="s">
        <v>2380</v>
      </c>
      <c r="D2047" s="1657"/>
      <c r="E2047" s="1783" t="s">
        <v>2381</v>
      </c>
    </row>
    <row r="2048" spans="1:5" ht="45">
      <c r="A2048" s="1784"/>
      <c r="B2048" s="1659"/>
      <c r="C2048" s="1666" t="s">
        <v>2382</v>
      </c>
      <c r="D2048" s="1657"/>
      <c r="E2048" s="1783"/>
    </row>
    <row r="2049" spans="1:5" ht="30">
      <c r="A2049" s="1784"/>
      <c r="B2049" s="1659"/>
      <c r="C2049" s="1666" t="s">
        <v>2383</v>
      </c>
      <c r="D2049" s="1657"/>
      <c r="E2049" s="1783" t="s">
        <v>2060</v>
      </c>
    </row>
    <row r="2050" spans="1:5" ht="45">
      <c r="A2050" s="1784"/>
      <c r="B2050" s="1659"/>
      <c r="C2050" s="1666" t="s">
        <v>2384</v>
      </c>
      <c r="D2050" s="1657"/>
      <c r="E2050" s="1783" t="s">
        <v>484</v>
      </c>
    </row>
    <row r="2051" spans="1:5" ht="30">
      <c r="A2051" s="1784"/>
      <c r="B2051" s="1659"/>
      <c r="C2051" s="1666" t="s">
        <v>2385</v>
      </c>
      <c r="D2051" s="1657"/>
      <c r="E2051" s="1783" t="s">
        <v>484</v>
      </c>
    </row>
    <row r="2052" spans="1:5" ht="30">
      <c r="A2052" s="1784"/>
      <c r="B2052" s="1659"/>
      <c r="C2052" s="1666" t="s">
        <v>2386</v>
      </c>
      <c r="D2052" s="1657"/>
      <c r="E2052" s="1783" t="s">
        <v>2060</v>
      </c>
    </row>
    <row r="2053" spans="1:5" ht="30">
      <c r="A2053" s="1787">
        <v>12</v>
      </c>
      <c r="B2053" s="1612" t="s">
        <v>2333</v>
      </c>
      <c r="C2053" s="1665" t="s">
        <v>2387</v>
      </c>
      <c r="D2053" s="1832"/>
      <c r="E2053" s="1658" t="s">
        <v>2388</v>
      </c>
    </row>
    <row r="2054" spans="1:5" ht="35.25" customHeight="1">
      <c r="A2054" s="1784"/>
      <c r="B2054" s="1659"/>
      <c r="C2054" s="1666" t="s">
        <v>2389</v>
      </c>
      <c r="D2054" s="1657"/>
      <c r="E2054" s="1783">
        <v>81</v>
      </c>
    </row>
    <row r="2055" spans="1:5" ht="45">
      <c r="A2055" s="1784"/>
      <c r="B2055" s="1622" t="s">
        <v>2390</v>
      </c>
      <c r="C2055" s="1666" t="s">
        <v>2391</v>
      </c>
      <c r="D2055" s="1657"/>
      <c r="E2055" s="1783" t="s">
        <v>2062</v>
      </c>
    </row>
    <row r="2056" spans="1:5" ht="45">
      <c r="A2056" s="1784"/>
      <c r="B2056" s="1659"/>
      <c r="C2056" s="1666" t="s">
        <v>2392</v>
      </c>
      <c r="D2056" s="1657"/>
      <c r="E2056" s="1783" t="s">
        <v>2062</v>
      </c>
    </row>
    <row r="2057" spans="1:5" ht="30">
      <c r="A2057" s="1784"/>
      <c r="B2057" s="1659"/>
      <c r="C2057" s="1666" t="s">
        <v>2393</v>
      </c>
      <c r="D2057" s="1657"/>
      <c r="E2057" s="1783" t="s">
        <v>2394</v>
      </c>
    </row>
    <row r="2058" spans="1:5" ht="30">
      <c r="A2058" s="1784"/>
      <c r="B2058" s="1659"/>
      <c r="C2058" s="1666" t="s">
        <v>2395</v>
      </c>
      <c r="D2058" s="1657"/>
      <c r="E2058" s="1783" t="s">
        <v>837</v>
      </c>
    </row>
    <row r="2059" spans="1:5" ht="30">
      <c r="A2059" s="1784"/>
      <c r="B2059" s="1659"/>
      <c r="C2059" s="1666" t="s">
        <v>2396</v>
      </c>
      <c r="D2059" s="1657"/>
      <c r="E2059" s="1783" t="s">
        <v>1212</v>
      </c>
    </row>
    <row r="2060" spans="1:5" ht="30">
      <c r="A2060" s="1784"/>
      <c r="B2060" s="1659"/>
      <c r="C2060" s="1666" t="s">
        <v>2397</v>
      </c>
      <c r="D2060" s="1657"/>
      <c r="E2060" s="1783" t="s">
        <v>2062</v>
      </c>
    </row>
    <row r="2061" spans="1:5">
      <c r="A2061" s="2186" t="s">
        <v>0</v>
      </c>
      <c r="B2061" s="2187" t="s">
        <v>1</v>
      </c>
      <c r="C2061" s="2187" t="s">
        <v>2</v>
      </c>
      <c r="D2061" s="2188" t="s">
        <v>1866</v>
      </c>
      <c r="E2061" s="2188"/>
    </row>
    <row r="2062" spans="1:5" ht="30">
      <c r="A2062" s="2186"/>
      <c r="B2062" s="2187"/>
      <c r="C2062" s="2187"/>
      <c r="D2062" s="1688" t="s">
        <v>3</v>
      </c>
      <c r="E2062" s="1689" t="s">
        <v>4</v>
      </c>
    </row>
    <row r="2063" spans="1:5">
      <c r="A2063" s="1881">
        <v>1</v>
      </c>
      <c r="B2063" s="1875">
        <v>2</v>
      </c>
      <c r="C2063" s="1738">
        <v>3</v>
      </c>
      <c r="D2063" s="1738">
        <v>4</v>
      </c>
      <c r="E2063" s="1738">
        <v>5</v>
      </c>
    </row>
    <row r="2064" spans="1:5">
      <c r="A2064" s="1872" t="s">
        <v>2696</v>
      </c>
      <c r="B2064" s="1848"/>
      <c r="C2064" s="1691"/>
      <c r="D2064" s="1692"/>
      <c r="E2064" s="1692"/>
    </row>
    <row r="2065" spans="1:5" ht="30">
      <c r="A2065" s="1658">
        <v>2</v>
      </c>
      <c r="B2065" s="1680" t="s">
        <v>2714</v>
      </c>
      <c r="C2065" s="1835" t="s">
        <v>2715</v>
      </c>
      <c r="D2065" s="1771"/>
      <c r="E2065" s="1652">
        <v>1</v>
      </c>
    </row>
    <row r="2066" spans="1:5" ht="30">
      <c r="A2066" s="1783"/>
      <c r="B2066" s="1622"/>
      <c r="C2066" s="1666" t="s">
        <v>2716</v>
      </c>
      <c r="D2066" s="1615"/>
      <c r="E2066" s="1663"/>
    </row>
    <row r="2067" spans="1:5" ht="45">
      <c r="A2067" s="1783"/>
      <c r="B2067" s="1622" t="s">
        <v>2717</v>
      </c>
      <c r="C2067" s="1666" t="s">
        <v>2718</v>
      </c>
      <c r="D2067" s="1615"/>
      <c r="E2067" s="1663">
        <v>1</v>
      </c>
    </row>
    <row r="2068" spans="1:5" ht="45">
      <c r="A2068" s="1783"/>
      <c r="B2068" s="1622" t="s">
        <v>2719</v>
      </c>
      <c r="C2068" s="1638" t="s">
        <v>2720</v>
      </c>
      <c r="D2068" s="1615"/>
      <c r="E2068" s="1663">
        <v>1</v>
      </c>
    </row>
    <row r="2069" spans="1:5" ht="45">
      <c r="A2069" s="1658">
        <v>3</v>
      </c>
      <c r="B2069" s="1614" t="s">
        <v>2721</v>
      </c>
      <c r="C2069" s="1665" t="s">
        <v>2722</v>
      </c>
      <c r="D2069" s="1771"/>
      <c r="E2069" s="1652">
        <v>1</v>
      </c>
    </row>
    <row r="2070" spans="1:5" ht="45">
      <c r="A2070" s="1783"/>
      <c r="B2070" s="1622"/>
      <c r="C2070" s="1666" t="s">
        <v>2723</v>
      </c>
      <c r="D2070" s="1615"/>
      <c r="E2070" s="1663">
        <v>1</v>
      </c>
    </row>
    <row r="2071" spans="1:5" ht="75">
      <c r="A2071" s="1783"/>
      <c r="B2071" s="1617"/>
      <c r="C2071" s="1682" t="s">
        <v>2724</v>
      </c>
      <c r="D2071" s="1615"/>
      <c r="E2071" s="1797" t="s">
        <v>2725</v>
      </c>
    </row>
    <row r="2072" spans="1:5" ht="30">
      <c r="A2072" s="1783"/>
      <c r="B2072" s="1622"/>
      <c r="C2072" s="1666" t="s">
        <v>2727</v>
      </c>
      <c r="D2072" s="1615"/>
      <c r="E2072" s="1820" t="s">
        <v>2212</v>
      </c>
    </row>
    <row r="2073" spans="1:5" ht="30">
      <c r="A2073" s="1783"/>
      <c r="B2073" s="1622"/>
      <c r="C2073" s="1666" t="s">
        <v>2728</v>
      </c>
      <c r="D2073" s="1615"/>
      <c r="E2073" s="1820" t="s">
        <v>2212</v>
      </c>
    </row>
    <row r="2074" spans="1:5">
      <c r="A2074" s="1783"/>
      <c r="B2074" s="1622"/>
      <c r="C2074" s="1666" t="s">
        <v>2729</v>
      </c>
      <c r="D2074" s="1615"/>
      <c r="E2074" s="1783" t="s">
        <v>2730</v>
      </c>
    </row>
    <row r="2075" spans="1:5">
      <c r="A2075" s="1783"/>
      <c r="B2075" s="1622"/>
      <c r="C2075" s="1666" t="s">
        <v>2731</v>
      </c>
      <c r="D2075" s="1783"/>
      <c r="E2075" s="1783" t="s">
        <v>2730</v>
      </c>
    </row>
    <row r="2076" spans="1:5">
      <c r="A2076" s="1783"/>
      <c r="B2076" s="1617" t="s">
        <v>2732</v>
      </c>
      <c r="C2076" s="1666"/>
      <c r="D2076" s="1783"/>
      <c r="E2076" s="1783"/>
    </row>
    <row r="2077" spans="1:5" ht="45">
      <c r="A2077" s="1783"/>
      <c r="B2077" s="1622"/>
      <c r="C2077" s="1666" t="s">
        <v>2733</v>
      </c>
      <c r="D2077" s="1783"/>
      <c r="E2077" s="1783" t="s">
        <v>2734</v>
      </c>
    </row>
    <row r="2078" spans="1:5" ht="30">
      <c r="A2078" s="1783"/>
      <c r="B2078" s="1617"/>
      <c r="C2078" s="1666" t="s">
        <v>2735</v>
      </c>
      <c r="D2078" s="1615"/>
      <c r="E2078" s="1791" t="s">
        <v>2736</v>
      </c>
    </row>
    <row r="2079" spans="1:5" ht="45">
      <c r="A2079" s="1783"/>
      <c r="B2079" s="1622"/>
      <c r="C2079" s="1682" t="s">
        <v>2737</v>
      </c>
      <c r="D2079" s="1615"/>
      <c r="E2079" s="1798" t="s">
        <v>2738</v>
      </c>
    </row>
    <row r="2080" spans="1:5" ht="30">
      <c r="A2080" s="1783"/>
      <c r="B2080" s="1877" t="s">
        <v>2739</v>
      </c>
      <c r="C2080" s="1638"/>
      <c r="D2080" s="1797"/>
      <c r="E2080" s="1783"/>
    </row>
    <row r="2081" spans="1:5" ht="45">
      <c r="A2081" s="1783"/>
      <c r="B2081" s="1622"/>
      <c r="C2081" s="1666" t="s">
        <v>2740</v>
      </c>
      <c r="D2081" s="1615"/>
      <c r="E2081" s="1797" t="s">
        <v>2741</v>
      </c>
    </row>
    <row r="2082" spans="1:5" ht="45">
      <c r="A2082" s="1783"/>
      <c r="B2082" s="1622"/>
      <c r="C2082" s="1666" t="s">
        <v>2742</v>
      </c>
      <c r="D2082" s="1797"/>
      <c r="E2082" s="1783" t="s">
        <v>2743</v>
      </c>
    </row>
    <row r="2083" spans="1:5">
      <c r="A2083" s="1783"/>
      <c r="B2083" s="1622"/>
      <c r="C2083" s="1666" t="s">
        <v>2744</v>
      </c>
      <c r="D2083" s="1797"/>
      <c r="E2083" s="1797" t="s">
        <v>2745</v>
      </c>
    </row>
    <row r="2084" spans="1:5" ht="45">
      <c r="A2084" s="1783"/>
      <c r="B2084" s="1622"/>
      <c r="C2084" s="1666" t="s">
        <v>2746</v>
      </c>
      <c r="D2084" s="1615"/>
      <c r="E2084" s="1797" t="s">
        <v>2747</v>
      </c>
    </row>
    <row r="2085" spans="1:5" ht="45">
      <c r="A2085" s="1783"/>
      <c r="B2085" s="1622"/>
      <c r="C2085" s="1666" t="s">
        <v>2748</v>
      </c>
      <c r="D2085" s="1797"/>
      <c r="E2085" s="1783" t="s">
        <v>2749</v>
      </c>
    </row>
    <row r="2086" spans="1:5" ht="45">
      <c r="A2086" s="1783"/>
      <c r="B2086" s="1622"/>
      <c r="C2086" s="1666" t="s">
        <v>2750</v>
      </c>
      <c r="D2086" s="1797"/>
      <c r="E2086" s="1797" t="s">
        <v>2062</v>
      </c>
    </row>
    <row r="2087" spans="1:5" ht="30">
      <c r="A2087" s="1783"/>
      <c r="B2087" s="1622"/>
      <c r="C2087" s="1666" t="s">
        <v>2751</v>
      </c>
      <c r="D2087" s="1615"/>
      <c r="E2087" s="1797" t="s">
        <v>2062</v>
      </c>
    </row>
    <row r="2088" spans="1:5" ht="30">
      <c r="A2088" s="1783"/>
      <c r="B2088" s="1622" t="s">
        <v>2752</v>
      </c>
      <c r="C2088" s="1638"/>
      <c r="D2088" s="1821"/>
      <c r="E2088" s="1783"/>
    </row>
    <row r="2089" spans="1:5" ht="45">
      <c r="A2089" s="1783"/>
      <c r="B2089" s="1617"/>
      <c r="C2089" s="1682" t="s">
        <v>2753</v>
      </c>
      <c r="D2089" s="1615"/>
      <c r="E2089" s="1663">
        <v>1</v>
      </c>
    </row>
    <row r="2090" spans="1:5" ht="30">
      <c r="A2090" s="1783"/>
      <c r="B2090" s="1622"/>
      <c r="C2090" s="1666" t="s">
        <v>2754</v>
      </c>
      <c r="D2090" s="1615"/>
      <c r="E2090" s="1797" t="s">
        <v>2755</v>
      </c>
    </row>
    <row r="2091" spans="1:5">
      <c r="A2091" s="1783"/>
      <c r="B2091" s="1622" t="s">
        <v>2756</v>
      </c>
      <c r="C2091" s="1638"/>
      <c r="D2091" s="1615"/>
      <c r="E2091" s="1783"/>
    </row>
    <row r="2092" spans="1:5" ht="30">
      <c r="A2092" s="1783"/>
      <c r="B2092" s="1622"/>
      <c r="C2092" s="1666" t="s">
        <v>2757</v>
      </c>
      <c r="D2092" s="1615"/>
      <c r="E2092" s="1797" t="s">
        <v>2060</v>
      </c>
    </row>
    <row r="2093" spans="1:5" ht="30">
      <c r="A2093" s="1783"/>
      <c r="B2093" s="1622"/>
      <c r="C2093" s="1666" t="s">
        <v>2758</v>
      </c>
      <c r="D2093" s="1615"/>
      <c r="E2093" s="1783" t="s">
        <v>2212</v>
      </c>
    </row>
    <row r="2094" spans="1:5" ht="30">
      <c r="A2094" s="1783"/>
      <c r="B2094" s="1622"/>
      <c r="C2094" s="1666" t="s">
        <v>2759</v>
      </c>
      <c r="D2094" s="1797"/>
      <c r="E2094" s="1783" t="s">
        <v>2730</v>
      </c>
    </row>
    <row r="2095" spans="1:5" ht="30">
      <c r="A2095" s="1783"/>
      <c r="B2095" s="1622" t="s">
        <v>2760</v>
      </c>
      <c r="C2095" s="1638"/>
      <c r="D2095" s="1615"/>
      <c r="E2095" s="1783"/>
    </row>
    <row r="2096" spans="1:5">
      <c r="A2096" s="1783"/>
      <c r="B2096" s="1622"/>
      <c r="C2096" s="1666" t="s">
        <v>2761</v>
      </c>
      <c r="D2096" s="1615"/>
      <c r="E2096" s="1783" t="s">
        <v>2762</v>
      </c>
    </row>
    <row r="2097" spans="1:5">
      <c r="A2097" s="1783"/>
      <c r="B2097" s="1622"/>
      <c r="C2097" s="1666" t="s">
        <v>2763</v>
      </c>
      <c r="D2097" s="1615"/>
      <c r="E2097" s="1797" t="s">
        <v>2764</v>
      </c>
    </row>
    <row r="2098" spans="1:5">
      <c r="A2098" s="1783"/>
      <c r="B2098" s="1622"/>
      <c r="C2098" s="1666" t="s">
        <v>2765</v>
      </c>
      <c r="D2098" s="1615"/>
      <c r="E2098" s="1783" t="s">
        <v>2766</v>
      </c>
    </row>
    <row r="2099" spans="1:5">
      <c r="A2099" s="1783"/>
      <c r="B2099" s="1622"/>
      <c r="C2099" s="1666" t="s">
        <v>2767</v>
      </c>
      <c r="D2099" s="1615"/>
      <c r="E2099" s="1783" t="s">
        <v>2764</v>
      </c>
    </row>
    <row r="2100" spans="1:5">
      <c r="A2100" s="1783"/>
      <c r="B2100" s="1622"/>
      <c r="C2100" s="1666" t="s">
        <v>2768</v>
      </c>
      <c r="D2100" s="1615"/>
      <c r="E2100" s="1797" t="s">
        <v>2769</v>
      </c>
    </row>
    <row r="2101" spans="1:5">
      <c r="A2101" s="1783"/>
      <c r="B2101" s="1622"/>
      <c r="C2101" s="1666" t="s">
        <v>2770</v>
      </c>
      <c r="D2101" s="1797"/>
      <c r="E2101" s="1797" t="s">
        <v>2771</v>
      </c>
    </row>
    <row r="2102" spans="1:5">
      <c r="A2102" s="1783"/>
      <c r="B2102" s="1622"/>
      <c r="C2102" s="1666" t="s">
        <v>2772</v>
      </c>
      <c r="D2102" s="1797"/>
      <c r="E2102" s="1797" t="s">
        <v>2773</v>
      </c>
    </row>
    <row r="2103" spans="1:5">
      <c r="A2103" s="1783"/>
      <c r="B2103" s="1622"/>
      <c r="C2103" s="1666" t="s">
        <v>2774</v>
      </c>
      <c r="D2103" s="1797"/>
      <c r="E2103" s="1797" t="s">
        <v>2775</v>
      </c>
    </row>
    <row r="2104" spans="1:5">
      <c r="A2104" s="1783"/>
      <c r="B2104" s="1622"/>
      <c r="C2104" s="1666" t="s">
        <v>2776</v>
      </c>
      <c r="D2104" s="1797"/>
      <c r="E2104" s="1797" t="s">
        <v>2777</v>
      </c>
    </row>
    <row r="2105" spans="1:5">
      <c r="A2105" s="1783"/>
      <c r="B2105" s="1622"/>
      <c r="C2105" s="1666" t="s">
        <v>2778</v>
      </c>
      <c r="D2105" s="1797"/>
      <c r="E2105" s="1797" t="s">
        <v>2779</v>
      </c>
    </row>
    <row r="2106" spans="1:5">
      <c r="A2106" s="2186" t="s">
        <v>0</v>
      </c>
      <c r="B2106" s="2187" t="s">
        <v>1</v>
      </c>
      <c r="C2106" s="2187" t="s">
        <v>2</v>
      </c>
      <c r="D2106" s="2188" t="s">
        <v>1866</v>
      </c>
      <c r="E2106" s="2188"/>
    </row>
    <row r="2107" spans="1:5" ht="30">
      <c r="A2107" s="2186"/>
      <c r="B2107" s="2187"/>
      <c r="C2107" s="2187"/>
      <c r="D2107" s="1688" t="s">
        <v>3</v>
      </c>
      <c r="E2107" s="1689" t="s">
        <v>4</v>
      </c>
    </row>
    <row r="2108" spans="1:5">
      <c r="A2108" s="1881">
        <v>1</v>
      </c>
      <c r="B2108" s="1875">
        <v>2</v>
      </c>
      <c r="C2108" s="1738">
        <v>3</v>
      </c>
      <c r="D2108" s="1738">
        <v>4</v>
      </c>
      <c r="E2108" s="1738">
        <v>5</v>
      </c>
    </row>
    <row r="2109" spans="1:5">
      <c r="A2109" s="1872" t="s">
        <v>2780</v>
      </c>
      <c r="B2109" s="1848"/>
      <c r="C2109" s="1691"/>
      <c r="D2109" s="1692"/>
      <c r="E2109" s="1692"/>
    </row>
    <row r="2110" spans="1:5" ht="45">
      <c r="A2110" s="1658">
        <v>4</v>
      </c>
      <c r="B2110" s="1612" t="s">
        <v>2836</v>
      </c>
      <c r="C2110" s="1614" t="s">
        <v>2837</v>
      </c>
      <c r="D2110" s="1771"/>
      <c r="E2110" s="1669">
        <v>1</v>
      </c>
    </row>
    <row r="2111" spans="1:5" ht="60">
      <c r="A2111" s="1783"/>
      <c r="B2111" s="1622" t="s">
        <v>2838</v>
      </c>
      <c r="C2111" s="1666" t="s">
        <v>2839</v>
      </c>
      <c r="D2111" s="1615"/>
      <c r="E2111" s="1797" t="s">
        <v>2840</v>
      </c>
    </row>
    <row r="2112" spans="1:5" ht="60">
      <c r="A2112" s="1783"/>
      <c r="B2112" s="1622" t="s">
        <v>2841</v>
      </c>
      <c r="C2112" s="1666" t="s">
        <v>2842</v>
      </c>
      <c r="D2112" s="1615"/>
      <c r="E2112" s="1783" t="s">
        <v>2843</v>
      </c>
    </row>
    <row r="2113" spans="1:5" ht="45">
      <c r="A2113" s="1783"/>
      <c r="B2113" s="1622" t="s">
        <v>2844</v>
      </c>
      <c r="C2113" s="1666" t="s">
        <v>2837</v>
      </c>
      <c r="D2113" s="1797"/>
      <c r="E2113" s="1797">
        <v>0.8</v>
      </c>
    </row>
    <row r="2114" spans="1:5" ht="45">
      <c r="A2114" s="1783"/>
      <c r="B2114" s="1622" t="s">
        <v>2845</v>
      </c>
      <c r="C2114" s="1638" t="s">
        <v>2846</v>
      </c>
      <c r="D2114" s="1797"/>
      <c r="E2114" s="1797">
        <v>1</v>
      </c>
    </row>
    <row r="2115" spans="1:5" ht="75">
      <c r="A2115" s="1783"/>
      <c r="B2115" s="1622" t="s">
        <v>2847</v>
      </c>
      <c r="C2115" s="1638" t="s">
        <v>2848</v>
      </c>
      <c r="D2115" s="1615"/>
      <c r="E2115" s="1797">
        <v>1</v>
      </c>
    </row>
    <row r="2116" spans="1:5">
      <c r="A2116" s="2186" t="s">
        <v>0</v>
      </c>
      <c r="B2116" s="2187" t="s">
        <v>1</v>
      </c>
      <c r="C2116" s="2187" t="s">
        <v>2</v>
      </c>
      <c r="D2116" s="2188" t="s">
        <v>1866</v>
      </c>
      <c r="E2116" s="2188"/>
    </row>
    <row r="2117" spans="1:5" ht="30">
      <c r="A2117" s="2186"/>
      <c r="B2117" s="2187"/>
      <c r="C2117" s="2187"/>
      <c r="D2117" s="1688" t="s">
        <v>3</v>
      </c>
      <c r="E2117" s="1689" t="s">
        <v>4</v>
      </c>
    </row>
    <row r="2118" spans="1:5">
      <c r="A2118" s="1881">
        <v>1</v>
      </c>
      <c r="B2118" s="1875">
        <v>2</v>
      </c>
      <c r="C2118" s="1738">
        <v>3</v>
      </c>
      <c r="D2118" s="1738">
        <v>4</v>
      </c>
      <c r="E2118" s="1738">
        <v>5</v>
      </c>
    </row>
    <row r="2119" spans="1:5">
      <c r="A2119" s="1872" t="s">
        <v>2633</v>
      </c>
      <c r="B2119" s="1848"/>
      <c r="C2119" s="1691"/>
      <c r="D2119" s="1692"/>
      <c r="E2119" s="1692"/>
    </row>
    <row r="2120" spans="1:5" ht="30">
      <c r="A2120" s="1658">
        <v>5</v>
      </c>
      <c r="B2120" s="1612" t="s">
        <v>40</v>
      </c>
      <c r="C2120" s="1614" t="s">
        <v>2663</v>
      </c>
      <c r="D2120" s="1771" t="s">
        <v>8</v>
      </c>
      <c r="E2120" s="1669">
        <v>1</v>
      </c>
    </row>
    <row r="2121" spans="1:5" ht="45">
      <c r="A2121" s="1783"/>
      <c r="B2121" s="1622" t="s">
        <v>2664</v>
      </c>
      <c r="C2121" s="1638" t="s">
        <v>2665</v>
      </c>
      <c r="D2121" s="1797"/>
      <c r="E2121" s="1783" t="s">
        <v>2666</v>
      </c>
    </row>
    <row r="2122" spans="1:5" ht="30">
      <c r="A2122" s="1658">
        <v>6</v>
      </c>
      <c r="B2122" s="1612" t="s">
        <v>142</v>
      </c>
      <c r="C2122" s="1614" t="s">
        <v>2668</v>
      </c>
      <c r="D2122" s="1771" t="s">
        <v>8</v>
      </c>
      <c r="E2122" s="1669">
        <v>1</v>
      </c>
    </row>
    <row r="2123" spans="1:5" ht="30">
      <c r="A2123" s="1783"/>
      <c r="B2123" s="1622" t="s">
        <v>2669</v>
      </c>
      <c r="C2123" s="1638" t="s">
        <v>2215</v>
      </c>
      <c r="D2123" s="1615"/>
      <c r="E2123" s="1783" t="s">
        <v>1395</v>
      </c>
    </row>
    <row r="2124" spans="1:5" ht="30">
      <c r="A2124" s="1783"/>
      <c r="B2124" s="1622" t="s">
        <v>2670</v>
      </c>
      <c r="C2124" s="1638" t="s">
        <v>2671</v>
      </c>
      <c r="D2124" s="1821"/>
      <c r="E2124" s="1783" t="s">
        <v>13</v>
      </c>
    </row>
    <row r="2125" spans="1:5" ht="30">
      <c r="A2125" s="1658">
        <v>7</v>
      </c>
      <c r="B2125" s="1612" t="s">
        <v>2672</v>
      </c>
      <c r="C2125" s="1614" t="s">
        <v>2673</v>
      </c>
      <c r="D2125" s="1771" t="s">
        <v>8</v>
      </c>
      <c r="E2125" s="1669">
        <v>1</v>
      </c>
    </row>
    <row r="2126" spans="1:5" ht="51.75" customHeight="1">
      <c r="A2126" s="1783"/>
      <c r="B2126" s="1622" t="s">
        <v>2220</v>
      </c>
      <c r="C2126" s="1638" t="s">
        <v>2674</v>
      </c>
      <c r="D2126" s="1615"/>
      <c r="E2126" s="1783" t="s">
        <v>2675</v>
      </c>
    </row>
    <row r="2127" spans="1:5" ht="45">
      <c r="A2127" s="1658">
        <v>8</v>
      </c>
      <c r="B2127" s="1612" t="s">
        <v>2676</v>
      </c>
      <c r="C2127" s="1614" t="s">
        <v>2677</v>
      </c>
      <c r="D2127" s="1771" t="s">
        <v>8</v>
      </c>
      <c r="E2127" s="1669">
        <v>1</v>
      </c>
    </row>
    <row r="2128" spans="1:5">
      <c r="A2128" s="1783"/>
      <c r="B2128" s="1622" t="s">
        <v>2678</v>
      </c>
      <c r="C2128" s="1638" t="s">
        <v>2679</v>
      </c>
      <c r="D2128" s="1615"/>
      <c r="E2128" s="1783" t="s">
        <v>2186</v>
      </c>
    </row>
    <row r="2129" spans="1:5" ht="30">
      <c r="A2129" s="1783"/>
      <c r="B2129" s="1622" t="s">
        <v>2680</v>
      </c>
      <c r="C2129" s="1638" t="s">
        <v>2681</v>
      </c>
      <c r="D2129" s="1797"/>
      <c r="E2129" s="1783" t="s">
        <v>13</v>
      </c>
    </row>
    <row r="2130" spans="1:5" ht="45">
      <c r="A2130" s="1783"/>
      <c r="B2130" s="1622" t="s">
        <v>2682</v>
      </c>
      <c r="C2130" s="1638" t="s">
        <v>2683</v>
      </c>
      <c r="D2130" s="1797"/>
      <c r="E2130" s="1797" t="s">
        <v>2684</v>
      </c>
    </row>
    <row r="2131" spans="1:5" ht="30">
      <c r="A2131" s="1783"/>
      <c r="B2131" s="1622" t="s">
        <v>2686</v>
      </c>
      <c r="C2131" s="1638" t="s">
        <v>2687</v>
      </c>
      <c r="D2131" s="1615"/>
      <c r="E2131" s="1783" t="s">
        <v>2688</v>
      </c>
    </row>
    <row r="2132" spans="1:5" ht="45">
      <c r="A2132" s="1658">
        <v>9</v>
      </c>
      <c r="B2132" s="1612" t="s">
        <v>2689</v>
      </c>
      <c r="C2132" s="1614" t="s">
        <v>2690</v>
      </c>
      <c r="D2132" s="1771" t="s">
        <v>8</v>
      </c>
      <c r="E2132" s="1669">
        <v>1</v>
      </c>
    </row>
    <row r="2133" spans="1:5">
      <c r="A2133" s="1783"/>
      <c r="B2133" s="1622" t="s">
        <v>2691</v>
      </c>
      <c r="C2133" s="1638" t="s">
        <v>2692</v>
      </c>
      <c r="D2133" s="1615"/>
      <c r="E2133" s="1783" t="s">
        <v>1063</v>
      </c>
    </row>
    <row r="2134" spans="1:5" ht="30">
      <c r="A2134" s="1658">
        <v>10</v>
      </c>
      <c r="B2134" s="1612" t="s">
        <v>2693</v>
      </c>
      <c r="C2134" s="1614" t="s">
        <v>2694</v>
      </c>
      <c r="D2134" s="1771" t="s">
        <v>8</v>
      </c>
      <c r="E2134" s="1669">
        <v>1</v>
      </c>
    </row>
    <row r="2135" spans="1:5" ht="30">
      <c r="A2135" s="1783"/>
      <c r="B2135" s="1622" t="s">
        <v>2249</v>
      </c>
      <c r="C2135" s="1666" t="s">
        <v>2695</v>
      </c>
      <c r="D2135" s="1797"/>
      <c r="E2135" s="1797">
        <v>1</v>
      </c>
    </row>
    <row r="2136" spans="1:5">
      <c r="A2136" s="2186" t="s">
        <v>0</v>
      </c>
      <c r="B2136" s="2187" t="s">
        <v>1</v>
      </c>
      <c r="C2136" s="2187" t="s">
        <v>2</v>
      </c>
      <c r="D2136" s="2188" t="s">
        <v>1866</v>
      </c>
      <c r="E2136" s="2188"/>
    </row>
    <row r="2137" spans="1:5" ht="30">
      <c r="A2137" s="2186"/>
      <c r="B2137" s="2187"/>
      <c r="C2137" s="2187"/>
      <c r="D2137" s="1688" t="s">
        <v>3</v>
      </c>
      <c r="E2137" s="1689" t="s">
        <v>4</v>
      </c>
    </row>
    <row r="2138" spans="1:5">
      <c r="A2138" s="1881">
        <v>1</v>
      </c>
      <c r="B2138" s="1875">
        <v>2</v>
      </c>
      <c r="C2138" s="1738">
        <v>3</v>
      </c>
      <c r="D2138" s="1738">
        <v>4</v>
      </c>
      <c r="E2138" s="1738">
        <v>5</v>
      </c>
    </row>
    <row r="2139" spans="1:5">
      <c r="A2139" s="1872" t="s">
        <v>2148</v>
      </c>
      <c r="B2139" s="1848"/>
      <c r="C2139" s="1691"/>
      <c r="D2139" s="1692"/>
      <c r="E2139" s="1692"/>
    </row>
    <row r="2140" spans="1:5" ht="60">
      <c r="A2140" s="1784">
        <v>5</v>
      </c>
      <c r="B2140" s="1612" t="s">
        <v>40</v>
      </c>
      <c r="C2140" s="1613" t="s">
        <v>2197</v>
      </c>
      <c r="D2140" s="1784"/>
      <c r="E2140" s="1661">
        <v>0.9</v>
      </c>
    </row>
    <row r="2141" spans="1:5" ht="45">
      <c r="A2141" s="1784"/>
      <c r="B2141" s="1638"/>
      <c r="C2141" s="1613" t="s">
        <v>2198</v>
      </c>
      <c r="D2141" s="1784"/>
      <c r="E2141" s="1681"/>
    </row>
    <row r="2142" spans="1:5" ht="30">
      <c r="A2142" s="1784"/>
      <c r="B2142" s="1617" t="s">
        <v>2199</v>
      </c>
      <c r="C2142" s="1613" t="s">
        <v>2200</v>
      </c>
      <c r="D2142" s="1784"/>
      <c r="E2142" s="1683" t="s">
        <v>2201</v>
      </c>
    </row>
    <row r="2143" spans="1:5" ht="30">
      <c r="A2143" s="1784">
        <v>6</v>
      </c>
      <c r="B2143" s="1680" t="s">
        <v>17</v>
      </c>
      <c r="C2143" s="1613" t="s">
        <v>2202</v>
      </c>
      <c r="D2143" s="1784"/>
      <c r="E2143" s="1661">
        <v>1</v>
      </c>
    </row>
    <row r="2144" spans="1:5" ht="30">
      <c r="A2144" s="1784"/>
      <c r="B2144" s="1617" t="s">
        <v>2203</v>
      </c>
      <c r="C2144" s="1613" t="s">
        <v>2204</v>
      </c>
      <c r="D2144" s="1784"/>
      <c r="E2144" s="1683" t="s">
        <v>2205</v>
      </c>
    </row>
    <row r="2145" spans="1:5" ht="30">
      <c r="A2145" s="1784">
        <v>7</v>
      </c>
      <c r="B2145" s="1680" t="s">
        <v>105</v>
      </c>
      <c r="C2145" s="1613" t="s">
        <v>2206</v>
      </c>
      <c r="D2145" s="1784"/>
      <c r="E2145" s="1611" t="s">
        <v>1376</v>
      </c>
    </row>
    <row r="2146" spans="1:5" ht="45">
      <c r="A2146" s="1784"/>
      <c r="B2146" s="1880" t="s">
        <v>2207</v>
      </c>
      <c r="C2146" s="1613" t="s">
        <v>2208</v>
      </c>
      <c r="D2146" s="1608"/>
      <c r="E2146" s="1608" t="s">
        <v>1376</v>
      </c>
    </row>
    <row r="2147" spans="1:5" ht="45">
      <c r="A2147" s="1784">
        <v>8</v>
      </c>
      <c r="B2147" s="1680" t="s">
        <v>111</v>
      </c>
      <c r="C2147" s="1623" t="s">
        <v>2209</v>
      </c>
      <c r="D2147" s="1657"/>
      <c r="E2147" s="1661">
        <v>0.85</v>
      </c>
    </row>
    <row r="2148" spans="1:5" ht="45">
      <c r="A2148" s="1784"/>
      <c r="B2148" s="1617" t="s">
        <v>2210</v>
      </c>
      <c r="C2148" s="1613" t="s">
        <v>2211</v>
      </c>
      <c r="D2148" s="1784"/>
      <c r="E2148" s="1684" t="s">
        <v>2212</v>
      </c>
    </row>
    <row r="2149" spans="1:5" ht="30">
      <c r="A2149" s="1787">
        <v>9</v>
      </c>
      <c r="B2149" s="1680" t="s">
        <v>142</v>
      </c>
      <c r="C2149" s="1613" t="s">
        <v>2213</v>
      </c>
      <c r="D2149" s="1657"/>
      <c r="E2149" s="1611" t="s">
        <v>2214</v>
      </c>
    </row>
    <row r="2150" spans="1:5" ht="30">
      <c r="A2150" s="1787"/>
      <c r="B2150" s="1617" t="s">
        <v>143</v>
      </c>
      <c r="C2150" s="1613" t="s">
        <v>2215</v>
      </c>
      <c r="D2150" s="1784"/>
      <c r="E2150" s="1681" t="s">
        <v>2216</v>
      </c>
    </row>
    <row r="2151" spans="1:5" ht="45">
      <c r="A2151" s="1784">
        <v>10</v>
      </c>
      <c r="B2151" s="1680" t="s">
        <v>2218</v>
      </c>
      <c r="C2151" s="1613" t="s">
        <v>2219</v>
      </c>
      <c r="D2151" s="1784"/>
      <c r="E2151" s="1661">
        <v>1</v>
      </c>
    </row>
    <row r="2152" spans="1:5" ht="45">
      <c r="A2152" s="1784"/>
      <c r="B2152" s="1617" t="s">
        <v>2220</v>
      </c>
      <c r="C2152" s="1613" t="s">
        <v>2221</v>
      </c>
      <c r="D2152" s="1784"/>
      <c r="E2152" s="1684" t="s">
        <v>2222</v>
      </c>
    </row>
    <row r="2153" spans="1:5">
      <c r="A2153" s="1784"/>
      <c r="B2153" s="1638"/>
      <c r="C2153" s="1613" t="s">
        <v>2224</v>
      </c>
      <c r="D2153" s="1784"/>
      <c r="E2153" s="1784"/>
    </row>
    <row r="2154" spans="1:5" ht="45">
      <c r="A2154" s="1784">
        <v>11</v>
      </c>
      <c r="B2154" s="1680" t="s">
        <v>2225</v>
      </c>
      <c r="C2154" s="1613" t="s">
        <v>2226</v>
      </c>
      <c r="D2154" s="1784"/>
      <c r="E2154" s="1661">
        <v>0.95</v>
      </c>
    </row>
    <row r="2155" spans="1:5" ht="30">
      <c r="A2155" s="1784"/>
      <c r="B2155" s="1617" t="s">
        <v>2227</v>
      </c>
      <c r="C2155" s="1613" t="s">
        <v>2228</v>
      </c>
      <c r="D2155" s="1784"/>
      <c r="E2155" s="1681" t="s">
        <v>2229</v>
      </c>
    </row>
    <row r="2156" spans="1:5" ht="30">
      <c r="A2156" s="1784"/>
      <c r="B2156" s="1617" t="s">
        <v>2230</v>
      </c>
      <c r="C2156" s="1613" t="s">
        <v>2231</v>
      </c>
      <c r="D2156" s="1608"/>
      <c r="E2156" s="1681" t="s">
        <v>2229</v>
      </c>
    </row>
    <row r="2157" spans="1:5" ht="30">
      <c r="A2157" s="1784"/>
      <c r="B2157" s="1617" t="s">
        <v>2232</v>
      </c>
      <c r="C2157" s="1613" t="s">
        <v>2233</v>
      </c>
      <c r="D2157" s="1657"/>
      <c r="E2157" s="1681" t="s">
        <v>1466</v>
      </c>
    </row>
    <row r="2158" spans="1:5">
      <c r="A2158" s="1787"/>
      <c r="B2158" s="1617" t="s">
        <v>2234</v>
      </c>
      <c r="C2158" s="1613" t="s">
        <v>2235</v>
      </c>
      <c r="D2158" s="1784"/>
      <c r="E2158" s="1684" t="s">
        <v>2236</v>
      </c>
    </row>
    <row r="2159" spans="1:5" ht="30">
      <c r="A2159" s="1784">
        <v>12</v>
      </c>
      <c r="B2159" s="1680" t="s">
        <v>2238</v>
      </c>
      <c r="C2159" s="1613" t="s">
        <v>2239</v>
      </c>
      <c r="D2159" s="1784"/>
      <c r="E2159" s="1661">
        <v>0.98</v>
      </c>
    </row>
    <row r="2160" spans="1:5" ht="45">
      <c r="A2160" s="1784"/>
      <c r="B2160" s="1617" t="s">
        <v>2240</v>
      </c>
      <c r="C2160" s="1613" t="s">
        <v>2241</v>
      </c>
      <c r="D2160" s="1784"/>
      <c r="E2160" s="1681" t="s">
        <v>2242</v>
      </c>
    </row>
    <row r="2161" spans="1:5" ht="30">
      <c r="A2161" s="1784"/>
      <c r="B2161" s="1617" t="s">
        <v>2243</v>
      </c>
      <c r="C2161" s="1613" t="s">
        <v>2244</v>
      </c>
      <c r="D2161" s="1784"/>
      <c r="E2161" s="1684" t="s">
        <v>2245</v>
      </c>
    </row>
    <row r="2162" spans="1:5" ht="30">
      <c r="A2162" s="1784">
        <v>13</v>
      </c>
      <c r="B2162" s="1680" t="s">
        <v>2247</v>
      </c>
      <c r="C2162" s="1613" t="s">
        <v>2248</v>
      </c>
      <c r="D2162" s="1784"/>
      <c r="E2162" s="1661">
        <v>0.8</v>
      </c>
    </row>
    <row r="2163" spans="1:5" ht="30">
      <c r="A2163" s="1784"/>
      <c r="B2163" s="1617" t="s">
        <v>2249</v>
      </c>
      <c r="C2163" s="1613" t="s">
        <v>2248</v>
      </c>
      <c r="D2163" s="1784"/>
      <c r="E2163" s="1685">
        <v>0.8</v>
      </c>
    </row>
  </sheetData>
  <mergeCells count="244">
    <mergeCell ref="A2136:A2137"/>
    <mergeCell ref="B2136:B2137"/>
    <mergeCell ref="C2136:C2137"/>
    <mergeCell ref="D2136:E2136"/>
    <mergeCell ref="A2106:A2107"/>
    <mergeCell ref="B2106:B2107"/>
    <mergeCell ref="C2106:C2107"/>
    <mergeCell ref="D2106:E2106"/>
    <mergeCell ref="A2116:A2117"/>
    <mergeCell ref="B2116:B2117"/>
    <mergeCell ref="C2116:C2117"/>
    <mergeCell ref="D2116:E2116"/>
    <mergeCell ref="A2014:A2015"/>
    <mergeCell ref="B2014:B2015"/>
    <mergeCell ref="C2014:C2015"/>
    <mergeCell ref="D2014:E2014"/>
    <mergeCell ref="A2061:A2062"/>
    <mergeCell ref="B2061:B2062"/>
    <mergeCell ref="C2061:C2062"/>
    <mergeCell ref="D2061:E2061"/>
    <mergeCell ref="A1986:A1987"/>
    <mergeCell ref="B1986:B1987"/>
    <mergeCell ref="C1986:C1987"/>
    <mergeCell ref="D1986:E1986"/>
    <mergeCell ref="A2002:A2003"/>
    <mergeCell ref="B2002:B2003"/>
    <mergeCell ref="C2002:C2003"/>
    <mergeCell ref="D2002:E2002"/>
    <mergeCell ref="A1954:A1955"/>
    <mergeCell ref="B1954:B1955"/>
    <mergeCell ref="C1954:C1955"/>
    <mergeCell ref="D1954:E1954"/>
    <mergeCell ref="B1923:B1924"/>
    <mergeCell ref="A1934:A1935"/>
    <mergeCell ref="B1934:B1935"/>
    <mergeCell ref="C1934:C1935"/>
    <mergeCell ref="D1934:E1934"/>
    <mergeCell ref="B1918:B1919"/>
    <mergeCell ref="C1918:C1919"/>
    <mergeCell ref="B1921:B1922"/>
    <mergeCell ref="B1898:B1899"/>
    <mergeCell ref="B1900:B1909"/>
    <mergeCell ref="A1910:A1911"/>
    <mergeCell ref="B1910:B1911"/>
    <mergeCell ref="C1910:C1911"/>
    <mergeCell ref="D1910:E1910"/>
    <mergeCell ref="B1885:B1888"/>
    <mergeCell ref="B1889:B1890"/>
    <mergeCell ref="B1891:B1892"/>
    <mergeCell ref="B1893:B1897"/>
    <mergeCell ref="B1852:B1858"/>
    <mergeCell ref="B1864:B1865"/>
    <mergeCell ref="B1872:B1874"/>
    <mergeCell ref="B1875:B1876"/>
    <mergeCell ref="B1878:B1879"/>
    <mergeCell ref="B1881:B1884"/>
    <mergeCell ref="A1842:A1843"/>
    <mergeCell ref="B1842:B1843"/>
    <mergeCell ref="C1842:C1843"/>
    <mergeCell ref="D1842:E1842"/>
    <mergeCell ref="B1846:B1847"/>
    <mergeCell ref="B1849:B1851"/>
    <mergeCell ref="A1771:A1772"/>
    <mergeCell ref="B1771:B1772"/>
    <mergeCell ref="C1771:C1772"/>
    <mergeCell ref="D1771:E1771"/>
    <mergeCell ref="A1796:A1797"/>
    <mergeCell ref="B1796:B1797"/>
    <mergeCell ref="C1796:C1797"/>
    <mergeCell ref="D1796:E1796"/>
    <mergeCell ref="A1724:A1725"/>
    <mergeCell ref="B1724:B1725"/>
    <mergeCell ref="C1724:C1725"/>
    <mergeCell ref="D1724:E1724"/>
    <mergeCell ref="A1761:A1762"/>
    <mergeCell ref="B1761:B1762"/>
    <mergeCell ref="C1761:C1762"/>
    <mergeCell ref="D1761:E1761"/>
    <mergeCell ref="A1666:A1667"/>
    <mergeCell ref="B1666:B1667"/>
    <mergeCell ref="C1666:C1667"/>
    <mergeCell ref="D1666:E1666"/>
    <mergeCell ref="A1692:A1693"/>
    <mergeCell ref="B1692:B1693"/>
    <mergeCell ref="C1692:C1693"/>
    <mergeCell ref="D1692:E1692"/>
    <mergeCell ref="A1569:A1570"/>
    <mergeCell ref="B1569:B1570"/>
    <mergeCell ref="C1569:C1570"/>
    <mergeCell ref="D1569:E1569"/>
    <mergeCell ref="A1590:A1591"/>
    <mergeCell ref="B1590:B1591"/>
    <mergeCell ref="C1590:C1591"/>
    <mergeCell ref="D1590:E1590"/>
    <mergeCell ref="A1532:A1533"/>
    <mergeCell ref="B1532:B1533"/>
    <mergeCell ref="C1532:C1533"/>
    <mergeCell ref="D1532:E1532"/>
    <mergeCell ref="A1544:A1545"/>
    <mergeCell ref="B1544:B1545"/>
    <mergeCell ref="C1544:C1545"/>
    <mergeCell ref="D1544:E1544"/>
    <mergeCell ref="A1481:A1482"/>
    <mergeCell ref="B1481:B1482"/>
    <mergeCell ref="A1491:A1492"/>
    <mergeCell ref="B1491:B1492"/>
    <mergeCell ref="A1495:A1496"/>
    <mergeCell ref="B1495:B1496"/>
    <mergeCell ref="C1495:C1496"/>
    <mergeCell ref="D1495:E1495"/>
    <mergeCell ref="A1173:A1174"/>
    <mergeCell ref="B1173:B1174"/>
    <mergeCell ref="C1173:C1174"/>
    <mergeCell ref="D1173:E1173"/>
    <mergeCell ref="A1469:A1470"/>
    <mergeCell ref="B1469:B1470"/>
    <mergeCell ref="C1469:C1470"/>
    <mergeCell ref="D1469:E1469"/>
    <mergeCell ref="A971:A972"/>
    <mergeCell ref="B971:B972"/>
    <mergeCell ref="C971:C972"/>
    <mergeCell ref="D971:E971"/>
    <mergeCell ref="A1122:A1123"/>
    <mergeCell ref="B1122:B1123"/>
    <mergeCell ref="C1122:C1123"/>
    <mergeCell ref="D1122:E1122"/>
    <mergeCell ref="A916:A917"/>
    <mergeCell ref="B916:B917"/>
    <mergeCell ref="C916:C917"/>
    <mergeCell ref="D916:E916"/>
    <mergeCell ref="A940:A941"/>
    <mergeCell ref="B940:B941"/>
    <mergeCell ref="C940:C941"/>
    <mergeCell ref="D940:E940"/>
    <mergeCell ref="B843:B844"/>
    <mergeCell ref="A847:A848"/>
    <mergeCell ref="B847:B848"/>
    <mergeCell ref="C847:C848"/>
    <mergeCell ref="D847:E847"/>
    <mergeCell ref="B833:B834"/>
    <mergeCell ref="B835:B839"/>
    <mergeCell ref="B840:B842"/>
    <mergeCell ref="B800:B803"/>
    <mergeCell ref="D800:D803"/>
    <mergeCell ref="B807:B808"/>
    <mergeCell ref="B812:B813"/>
    <mergeCell ref="A760:A761"/>
    <mergeCell ref="B760:B761"/>
    <mergeCell ref="C760:C761"/>
    <mergeCell ref="D760:E760"/>
    <mergeCell ref="A792:A793"/>
    <mergeCell ref="B792:B793"/>
    <mergeCell ref="C792:C793"/>
    <mergeCell ref="D792:E792"/>
    <mergeCell ref="A553:A554"/>
    <mergeCell ref="B553:B554"/>
    <mergeCell ref="C553:C554"/>
    <mergeCell ref="D553:E553"/>
    <mergeCell ref="A705:A706"/>
    <mergeCell ref="B705:B706"/>
    <mergeCell ref="C705:C706"/>
    <mergeCell ref="D705:E705"/>
    <mergeCell ref="B518:B519"/>
    <mergeCell ref="B520:B522"/>
    <mergeCell ref="A523:A524"/>
    <mergeCell ref="B524:B525"/>
    <mergeCell ref="B529:B530"/>
    <mergeCell ref="B547:B550"/>
    <mergeCell ref="A508:A509"/>
    <mergeCell ref="B508:B509"/>
    <mergeCell ref="C508:C509"/>
    <mergeCell ref="D508:E508"/>
    <mergeCell ref="B513:B514"/>
    <mergeCell ref="B516:B517"/>
    <mergeCell ref="A401:A402"/>
    <mergeCell ref="B401:B402"/>
    <mergeCell ref="C401:C402"/>
    <mergeCell ref="D401:E401"/>
    <mergeCell ref="E459:E461"/>
    <mergeCell ref="A496:A497"/>
    <mergeCell ref="B496:B497"/>
    <mergeCell ref="C496:C497"/>
    <mergeCell ref="D496:E496"/>
    <mergeCell ref="A313:A314"/>
    <mergeCell ref="B313:B314"/>
    <mergeCell ref="C313:C314"/>
    <mergeCell ref="D313:E313"/>
    <mergeCell ref="A361:A362"/>
    <mergeCell ref="B361:B362"/>
    <mergeCell ref="C361:C362"/>
    <mergeCell ref="D361:E361"/>
    <mergeCell ref="D224:D225"/>
    <mergeCell ref="A286:A287"/>
    <mergeCell ref="B286:B287"/>
    <mergeCell ref="C286:C287"/>
    <mergeCell ref="D286:E286"/>
    <mergeCell ref="A197:A199"/>
    <mergeCell ref="B197:B199"/>
    <mergeCell ref="A202:A204"/>
    <mergeCell ref="B202:B204"/>
    <mergeCell ref="A224:A225"/>
    <mergeCell ref="B224:B225"/>
    <mergeCell ref="A188:A190"/>
    <mergeCell ref="B188:B190"/>
    <mergeCell ref="A191:A193"/>
    <mergeCell ref="B191:B193"/>
    <mergeCell ref="A194:A196"/>
    <mergeCell ref="B194:B196"/>
    <mergeCell ref="A179:A181"/>
    <mergeCell ref="B179:B181"/>
    <mergeCell ref="A182:A184"/>
    <mergeCell ref="B182:B184"/>
    <mergeCell ref="A185:A187"/>
    <mergeCell ref="B185:B187"/>
    <mergeCell ref="A170:A172"/>
    <mergeCell ref="B170:B172"/>
    <mergeCell ref="A173:A175"/>
    <mergeCell ref="B173:B175"/>
    <mergeCell ref="A176:A178"/>
    <mergeCell ref="B176:B178"/>
    <mergeCell ref="A2:A3"/>
    <mergeCell ref="B2:B3"/>
    <mergeCell ref="C2:C3"/>
    <mergeCell ref="D2:E2"/>
    <mergeCell ref="A677:A678"/>
    <mergeCell ref="B677:B678"/>
    <mergeCell ref="C677:C678"/>
    <mergeCell ref="D677:E677"/>
    <mergeCell ref="A161:A162"/>
    <mergeCell ref="B161:B162"/>
    <mergeCell ref="C161:C162"/>
    <mergeCell ref="D161:E161"/>
    <mergeCell ref="A166:A169"/>
    <mergeCell ref="B166:B169"/>
    <mergeCell ref="A20:A23"/>
    <mergeCell ref="A31:A35"/>
    <mergeCell ref="A43:A45"/>
    <mergeCell ref="A67:A68"/>
    <mergeCell ref="B67:B68"/>
    <mergeCell ref="C67:C68"/>
    <mergeCell ref="D67:E67"/>
    <mergeCell ref="B20:B23"/>
    <mergeCell ref="B31:B35"/>
    <mergeCell ref="B43:B45"/>
  </mergeCells>
  <pageMargins left="0.78740157480314965" right="0.78740157480314965" top="0.98425196850393704" bottom="0.78740157480314965" header="0.31496062992125984" footer="0.31496062992125984"/>
  <pageSetup paperSize="10000" scale="65" orientation="landscape" horizontalDpi="4294967292" verticalDpi="0" r:id="rId1"/>
  <headerFooter>
    <oddFooter>&amp;L&amp;"-,Bold"&amp;12&amp;K03-024&amp;N RKPD Prov. Jambi Tahun 2019</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44</vt:i4>
      </vt:variant>
    </vt:vector>
  </HeadingPairs>
  <TitlesOfParts>
    <vt:vector size="44" baseType="lpstr">
      <vt:lpstr>Disdik20</vt:lpstr>
      <vt:lpstr>Dinkes20</vt:lpstr>
      <vt:lpstr>Dinas PUPR</vt:lpstr>
      <vt:lpstr>PolPP20</vt:lpstr>
      <vt:lpstr>Sosdukcapil20</vt:lpstr>
      <vt:lpstr>Disnaker20</vt:lpstr>
      <vt:lpstr>DP3AP2 20</vt:lpstr>
      <vt:lpstr>Pangan</vt:lpstr>
      <vt:lpstr>Dinas LH20</vt:lpstr>
      <vt:lpstr>Dishub</vt:lpstr>
      <vt:lpstr>Diskominfo</vt:lpstr>
      <vt:lpstr>Diskop UKM</vt:lpstr>
      <vt:lpstr>PMPTSP</vt:lpstr>
      <vt:lpstr>Diskepora</vt:lpstr>
      <vt:lpstr>DISBUDPAR</vt:lpstr>
      <vt:lpstr>Perpus20</vt:lpstr>
      <vt:lpstr>DKP</vt:lpstr>
      <vt:lpstr>TPHP</vt:lpstr>
      <vt:lpstr>Disbun</vt:lpstr>
      <vt:lpstr>dishut</vt:lpstr>
      <vt:lpstr>ESDM2020</vt:lpstr>
      <vt:lpstr>PERINDAG 2020</vt:lpstr>
      <vt:lpstr>Setwan</vt:lpstr>
      <vt:lpstr>INSPEKTORAT2020</vt:lpstr>
      <vt:lpstr>Bappeda</vt:lpstr>
      <vt:lpstr>BKD20</vt:lpstr>
      <vt:lpstr>BP SDM</vt:lpstr>
      <vt:lpstr>Balitbangda</vt:lpstr>
      <vt:lpstr>BAKEUDA</vt:lpstr>
      <vt:lpstr>Penghubung20</vt:lpstr>
      <vt:lpstr>Kesbangpol</vt:lpstr>
      <vt:lpstr>BPBD</vt:lpstr>
      <vt:lpstr>Biro Pem</vt:lpstr>
      <vt:lpstr>Biro Hukum</vt:lpstr>
      <vt:lpstr>Biro Kesra</vt:lpstr>
      <vt:lpstr>Biro PSDA</vt:lpstr>
      <vt:lpstr>Biro PKS</vt:lpstr>
      <vt:lpstr>Biro PBMD</vt:lpstr>
      <vt:lpstr>Biro Organisasi</vt:lpstr>
      <vt:lpstr>Biro Humas&amp;Protokol</vt:lpstr>
      <vt:lpstr>Biro Umum</vt:lpstr>
      <vt:lpstr>RSU</vt:lpstr>
      <vt:lpstr>RSJ</vt:lpstr>
      <vt:lpstr>rekap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Y40</dc:creator>
  <cp:lastModifiedBy>User</cp:lastModifiedBy>
  <cp:lastPrinted>2018-03-06T09:38:12Z</cp:lastPrinted>
  <dcterms:created xsi:type="dcterms:W3CDTF">2018-02-28T01:19:28Z</dcterms:created>
  <dcterms:modified xsi:type="dcterms:W3CDTF">2019-03-11T01:44:44Z</dcterms:modified>
</cp:coreProperties>
</file>